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3-00" sheetId="1" r:id="rId1"/>
  </sheets>
  <definedNames>
    <definedName name="_xlnm.Print_Area" localSheetId="0">'119953-00'!$A$1:$M$131</definedName>
  </definedNames>
  <calcPr fullCalcOnLoad="1"/>
</workbook>
</file>

<file path=xl/sharedStrings.xml><?xml version="1.0" encoding="utf-8"?>
<sst xmlns="http://schemas.openxmlformats.org/spreadsheetml/2006/main" count="87" uniqueCount="61">
  <si>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</si>
  <si>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</si>
  <si>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</si>
  <si>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</si>
  <si>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</si>
  <si>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</si>
  <si>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</si>
  <si>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</si>
  <si>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</si>
  <si>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</si>
  <si>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</si>
  <si>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</si>
  <si>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</si>
  <si>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</si>
  <si>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</si>
  <si>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</si>
  <si>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</si>
  <si>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</si>
  <si>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</si>
  <si>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</si>
  <si>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</si>
  <si>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</si>
  <si>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</si>
  <si>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</si>
  <si>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</si>
  <si>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</si>
  <si>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</si>
  <si>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</si>
  <si>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</si>
  <si>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</si>
  <si>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</si>
  <si>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</si>
  <si>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</si>
  <si>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</si>
  <si>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</si>
  <si>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</si>
  <si>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</si>
  <si>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</si>
  <si>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</si>
  <si>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</si>
  <si>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</si>
  <si>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</si>
  <si>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</si>
  <si>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</si>
  <si>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</si>
  <si>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</si>
  <si>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</si>
  <si>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</si>
  <si>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</si>
  <si>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</si>
  <si>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</si>
  <si>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</si>
  <si>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</si>
  <si>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120v</t>
  </si>
  <si>
    <t>79.0"</t>
  </si>
  <si>
    <t>45.0"</t>
  </si>
  <si>
    <t xml:space="preserve">Maximum Watts:  </t>
  </si>
  <si>
    <t xml:space="preserve">Minimum Vacuum: </t>
  </si>
  <si>
    <t xml:space="preserve">Minimum Sealed Vacuum: </t>
  </si>
  <si>
    <t>Issued: June 2004</t>
  </si>
  <si>
    <t>119953-00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</si>
</sst>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'119953-00'!$P$32:$P$44</c:f>
              <c:numCache>
                <c:ptCount val="13"/>
                <c:pt idx="0">
                  <c:v>89.545</c:v>
                </c:pt>
                <c:pt idx="1">
                  <c:v>82.895</c:v>
                </c:pt>
                <c:pt idx="2">
                  <c:v>78.64</c:v>
                </c:pt>
                <c:pt idx="3">
                  <c:v>71.64</c:v>
                </c:pt>
                <c:pt idx="4">
                  <c:v>64.7</c:v>
                </c:pt>
                <c:pt idx="5">
                  <c:v>57.25</c:v>
                </c:pt>
                <c:pt idx="6">
                  <c:v>49.655</c:v>
                </c:pt>
                <c:pt idx="7">
                  <c:v>41.855</c:v>
                </c:pt>
                <c:pt idx="8">
                  <c:v>34.49</c:v>
                </c:pt>
                <c:pt idx="9">
                  <c:v>27.865</c:v>
                </c:pt>
                <c:pt idx="10">
                  <c:v>17.515</c:v>
                </c:pt>
                <c:pt idx="11">
                  <c:v>11</c:v>
                </c:pt>
                <c:pt idx="12">
                  <c:v>6.99</c:v>
                </c:pt>
              </c:numCache>
            </c:numRef>
          </c:val>
          <c:smooth val="0"/>
        </c:ser>
        <c:marker val="1"/>
        <c:axId val="58255660"/>
        <c:axId val="54538893"/>
      </c:lineChart>
      <c:lineChart>
        <c:grouping val="standard"/>
        <c:varyColors val="0"/>
        <c:ser>
          <c:idx val="0"/>
          <c:order val="1"/>
          <c:tx>
            <c:strRef>
              <c:f>'119953-00'!$L$29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'119953-00'!$Q$32:$Q$44</c:f>
              <c:numCache>
                <c:ptCount val="13"/>
                <c:pt idx="0">
                  <c:v>0</c:v>
                </c:pt>
                <c:pt idx="1">
                  <c:v>7.5713429390975495</c:v>
                </c:pt>
                <c:pt idx="2">
                  <c:v>15.859323746255592</c:v>
                </c:pt>
                <c:pt idx="3">
                  <c:v>26.696068747056483</c:v>
                </c:pt>
                <c:pt idx="4">
                  <c:v>39.75799897780939</c:v>
                </c:pt>
                <c:pt idx="5">
                  <c:v>53.973563823144524</c:v>
                </c:pt>
                <c:pt idx="6">
                  <c:v>68.57834049526512</c:v>
                </c:pt>
                <c:pt idx="7">
                  <c:v>82.22225046257543</c:v>
                </c:pt>
                <c:pt idx="8">
                  <c:v>94.66213882863156</c:v>
                </c:pt>
                <c:pt idx="9">
                  <c:v>105.23033513945295</c:v>
                </c:pt>
                <c:pt idx="10">
                  <c:v>119.98065342144669</c:v>
                </c:pt>
                <c:pt idx="11">
                  <c:v>130.87408247608644</c:v>
                </c:pt>
                <c:pt idx="12">
                  <c:v>136.99047435471167</c:v>
                </c:pt>
              </c:numCache>
            </c:numRef>
          </c:val>
          <c:smooth val="0"/>
        </c:ser>
        <c:marker val="1"/>
        <c:axId val="21087990"/>
        <c:axId val="55574183"/>
      </c:line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auto val="0"/>
        <c:lblOffset val="100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At val="1"/>
        <c:crossBetween val="between"/>
        <c:dispUnits/>
      </c:valAx>
      <c:catAx>
        <c:axId val="21087990"/>
        <c:scaling>
          <c:orientation val="minMax"/>
        </c:scaling>
        <c:axPos val="b"/>
        <c:delete val="1"/>
        <c:majorTickMark val="in"/>
        <c:minorTickMark val="none"/>
        <c:tickLblPos val="nextTo"/>
        <c:crossAx val="55574183"/>
        <c:crosses val="autoZero"/>
        <c:auto val="0"/>
        <c:lblOffset val="100"/>
        <c:noMultiLvlLbl val="0"/>
      </c:catAx>
      <c:valAx>
        <c:axId val="5557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405600"/>
        <c:axId val="5214945"/>
      </c:lineChart>
      <c:lineChart>
        <c:grouping val="standard"/>
        <c:varyColors val="0"/>
        <c:ser>
          <c:idx val="0"/>
          <c:order val="1"/>
          <c:tx>
            <c:strRef>
              <c:f>'119953-00'!$Q$48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934506"/>
        <c:axId val="19757371"/>
      </c:line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 val="autoZero"/>
        <c:auto val="0"/>
        <c:lblOffset val="100"/>
        <c:noMultiLvlLbl val="0"/>
      </c:cat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At val="1"/>
        <c:crossBetween val="between"/>
        <c:dispUnits/>
      </c:valAx>
      <c:catAx>
        <c:axId val="46934506"/>
        <c:scaling>
          <c:orientation val="minMax"/>
        </c:scaling>
        <c:axPos val="b"/>
        <c:delete val="1"/>
        <c:majorTickMark val="in"/>
        <c:minorTickMark val="none"/>
        <c:tickLblPos val="nextTo"/>
        <c:crossAx val="19757371"/>
        <c:crosses val="autoZero"/>
        <c:auto val="0"/>
        <c:lblOffset val="100"/>
        <c:noMultiLvlLbl val="0"/>
      </c:catAx>
      <c:valAx>
        <c:axId val="19757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.jpeg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76200</xdr:rowOff>
    </xdr:from>
    <xdr:to>
      <xdr:col>10</xdr:col>
      <xdr:colOff>428625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6578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352425</xdr:colOff>
      <xdr:row>2</xdr:row>
      <xdr:rowOff>76200</xdr:rowOff>
    </xdr:from>
    <xdr:to>
      <xdr:col>12</xdr:col>
      <xdr:colOff>428625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33412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119953-00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separation
  of working air from motor
 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- 120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173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57150</xdr:rowOff>
    </xdr:from>
    <xdr:to>
      <xdr:col>8</xdr:col>
      <xdr:colOff>123825</xdr:colOff>
      <xdr:row>24</xdr:row>
      <xdr:rowOff>76200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rcRect l="23388" t="41812" r="59535" b="28431"/>
        <a:stretch>
          <a:fillRect/>
        </a:stretch>
      </xdr:blipFill>
      <xdr:spPr>
        <a:xfrm>
          <a:off x="2171700" y="1009650"/>
          <a:ext cx="29432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19050</xdr:rowOff>
    </xdr:from>
    <xdr:to>
      <xdr:col>12</xdr:col>
      <xdr:colOff>400050</xdr:colOff>
      <xdr:row>102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rcRect l="3189" r="11694"/>
        <a:stretch>
          <a:fillRect/>
        </a:stretch>
      </xdr:blipFill>
      <xdr:spPr>
        <a:xfrm>
          <a:off x="95250" y="11534775"/>
          <a:ext cx="73247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21" sqref="S21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4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24"/>
    </row>
    <row r="30" spans="6:21" ht="12.75">
      <c r="F30" s="24"/>
      <c r="G30" s="52" t="s">
        <v>12</v>
      </c>
      <c r="H30" s="52"/>
      <c r="I30" s="52" t="s">
        <v>13</v>
      </c>
      <c r="J30" s="52"/>
      <c r="K30" s="52" t="s">
        <v>14</v>
      </c>
      <c r="L30" s="52" t="s">
        <v>15</v>
      </c>
      <c r="M30" s="52" t="s">
        <v>7</v>
      </c>
      <c r="N30" s="24"/>
      <c r="O30" s="5" t="s">
        <v>16</v>
      </c>
      <c r="P30" s="5"/>
      <c r="Q30" s="5"/>
      <c r="U30" s="24"/>
    </row>
    <row r="31" spans="6:21" ht="12.75">
      <c r="F31" s="24"/>
      <c r="G31" s="56" t="s">
        <v>17</v>
      </c>
      <c r="H31" s="54">
        <v>12.463</v>
      </c>
      <c r="I31" s="55">
        <v>1437</v>
      </c>
      <c r="J31" s="53">
        <v>25715</v>
      </c>
      <c r="K31" s="54">
        <v>6.99</v>
      </c>
      <c r="L31" s="54">
        <v>136.99047435471167</v>
      </c>
      <c r="M31" s="55">
        <v>112.65451949875701</v>
      </c>
      <c r="N31" s="24"/>
      <c r="O31" t="s">
        <v>5</v>
      </c>
      <c r="P31" t="s">
        <v>9</v>
      </c>
      <c r="Q31" t="s">
        <v>10</v>
      </c>
      <c r="U31" s="24"/>
    </row>
    <row r="32" spans="6:21" ht="12.75">
      <c r="F32" s="24"/>
      <c r="G32" s="56" t="s">
        <v>18</v>
      </c>
      <c r="H32" s="54">
        <v>12.519</v>
      </c>
      <c r="I32" s="55">
        <v>1442.5</v>
      </c>
      <c r="J32" s="53">
        <v>25645</v>
      </c>
      <c r="K32" s="54">
        <v>11</v>
      </c>
      <c r="L32" s="54">
        <v>130.87408247608644</v>
      </c>
      <c r="M32" s="55">
        <v>169.36645967493538</v>
      </c>
      <c r="N32" s="24"/>
      <c r="O32" s="1">
        <v>0</v>
      </c>
      <c r="P32" s="7">
        <f>K43</f>
        <v>89.545</v>
      </c>
      <c r="Q32" s="7">
        <f>L43</f>
        <v>0</v>
      </c>
      <c r="U32" s="24"/>
    </row>
    <row r="33" spans="1:21" ht="12.75">
      <c r="A33" s="3" t="s">
        <v>19</v>
      </c>
      <c r="F33" s="24"/>
      <c r="G33" s="56" t="s">
        <v>20</v>
      </c>
      <c r="H33" s="54">
        <v>12.5085</v>
      </c>
      <c r="I33" s="55">
        <v>1441</v>
      </c>
      <c r="J33" s="53">
        <v>25590</v>
      </c>
      <c r="K33" s="54">
        <v>17.515</v>
      </c>
      <c r="L33" s="54">
        <v>119.98065342144669</v>
      </c>
      <c r="M33" s="55">
        <v>247.230722903134</v>
      </c>
      <c r="N33" s="24"/>
      <c r="O33" s="1">
        <v>0.25</v>
      </c>
      <c r="P33" s="7">
        <f>K42</f>
        <v>82.895</v>
      </c>
      <c r="Q33" s="7">
        <f>L42</f>
        <v>7.5713429390975495</v>
      </c>
      <c r="U33" s="24"/>
    </row>
    <row r="34" spans="1:21" ht="12.75">
      <c r="A34" s="3" t="s">
        <v>21</v>
      </c>
      <c r="F34" s="24"/>
      <c r="G34" s="56" t="s">
        <v>22</v>
      </c>
      <c r="H34" s="54">
        <v>12.331</v>
      </c>
      <c r="I34" s="55">
        <v>1422.5</v>
      </c>
      <c r="J34" s="53">
        <v>25810</v>
      </c>
      <c r="K34" s="54">
        <v>27.865</v>
      </c>
      <c r="L34" s="54">
        <v>105.23033513945295</v>
      </c>
      <c r="M34" s="55">
        <v>344.9697986659831</v>
      </c>
      <c r="N34" s="24"/>
      <c r="O34" s="1">
        <v>0.375</v>
      </c>
      <c r="P34" s="7">
        <f>K41</f>
        <v>78.64</v>
      </c>
      <c r="Q34" s="7">
        <f>L41</f>
        <v>15.859323746255592</v>
      </c>
      <c r="U34" s="24"/>
    </row>
    <row r="35" spans="1:21" ht="12.75">
      <c r="A35" s="3" t="s">
        <v>23</v>
      </c>
      <c r="F35" s="24"/>
      <c r="G35" s="56">
        <v>1.125</v>
      </c>
      <c r="H35" s="54">
        <v>12.1075</v>
      </c>
      <c r="I35" s="55">
        <v>1397</v>
      </c>
      <c r="J35" s="53">
        <v>26435</v>
      </c>
      <c r="K35" s="54">
        <v>34.49</v>
      </c>
      <c r="L35" s="54">
        <v>94.66213882863156</v>
      </c>
      <c r="M35" s="55">
        <v>384.1055491999415</v>
      </c>
      <c r="N35" s="24"/>
      <c r="O35" s="1">
        <v>0.5</v>
      </c>
      <c r="P35" s="7">
        <f>K40</f>
        <v>71.64</v>
      </c>
      <c r="Q35" s="7">
        <f>L40</f>
        <v>26.696068747056483</v>
      </c>
      <c r="U35" s="24"/>
    </row>
    <row r="36" spans="1:21" ht="12.75">
      <c r="A36" s="3" t="s">
        <v>24</v>
      </c>
      <c r="F36" s="24"/>
      <c r="G36" s="56" t="s">
        <v>25</v>
      </c>
      <c r="H36" s="54">
        <v>11.808</v>
      </c>
      <c r="I36" s="55">
        <v>1363.5</v>
      </c>
      <c r="J36" s="53">
        <v>26465</v>
      </c>
      <c r="K36" s="54">
        <v>41.855</v>
      </c>
      <c r="L36" s="54">
        <v>82.22225046257543</v>
      </c>
      <c r="M36" s="55">
        <v>404.8720344836581</v>
      </c>
      <c r="N36" s="24"/>
      <c r="O36" s="1">
        <v>0.625</v>
      </c>
      <c r="P36" s="7">
        <f>K39</f>
        <v>64.7</v>
      </c>
      <c r="Q36" s="7">
        <f>L39</f>
        <v>39.75799897780939</v>
      </c>
      <c r="U36" s="24"/>
    </row>
    <row r="37" spans="1:21" ht="12.75">
      <c r="A37" s="3"/>
      <c r="F37" s="24"/>
      <c r="G37" s="56">
        <v>0.875</v>
      </c>
      <c r="H37" s="54">
        <v>11.3865</v>
      </c>
      <c r="I37" s="55">
        <v>1317</v>
      </c>
      <c r="J37" s="53">
        <v>26945</v>
      </c>
      <c r="K37" s="54">
        <v>49.655</v>
      </c>
      <c r="L37" s="54">
        <v>68.57834049526512</v>
      </c>
      <c r="M37" s="55">
        <v>400.6185290932223</v>
      </c>
      <c r="N37" s="24"/>
      <c r="O37" s="1">
        <v>0.75</v>
      </c>
      <c r="P37" s="7">
        <f>K38</f>
        <v>57.25</v>
      </c>
      <c r="Q37" s="7">
        <f>L38</f>
        <v>53.973563823144524</v>
      </c>
      <c r="U37" s="24"/>
    </row>
    <row r="38" spans="1:21" ht="12.75">
      <c r="A38" s="3" t="s">
        <v>26</v>
      </c>
      <c r="F38" s="24"/>
      <c r="G38" s="56" t="s">
        <v>27</v>
      </c>
      <c r="H38" s="54">
        <v>10.853</v>
      </c>
      <c r="I38" s="55">
        <v>1258.5</v>
      </c>
      <c r="J38" s="53">
        <v>27635</v>
      </c>
      <c r="K38" s="54">
        <v>57.25</v>
      </c>
      <c r="L38" s="54">
        <v>53.973563823144524</v>
      </c>
      <c r="M38" s="55">
        <v>363.5278269264734</v>
      </c>
      <c r="N38" s="24"/>
      <c r="O38" s="1">
        <v>0.875</v>
      </c>
      <c r="P38" s="7">
        <f>K37</f>
        <v>49.655</v>
      </c>
      <c r="Q38" s="7">
        <f>L37</f>
        <v>68.57834049526512</v>
      </c>
      <c r="U38" s="24"/>
    </row>
    <row r="39" spans="1:21" ht="12.75">
      <c r="A39" s="3" t="s">
        <v>19</v>
      </c>
      <c r="F39" s="24"/>
      <c r="G39" s="56">
        <v>0.625</v>
      </c>
      <c r="H39" s="54">
        <v>10.1865</v>
      </c>
      <c r="I39" s="55">
        <v>1184</v>
      </c>
      <c r="J39" s="53">
        <v>28585</v>
      </c>
      <c r="K39" s="54">
        <v>64.7</v>
      </c>
      <c r="L39" s="54">
        <v>39.75799897780939</v>
      </c>
      <c r="M39" s="55">
        <v>302.62853339579624</v>
      </c>
      <c r="N39" s="24"/>
      <c r="O39" s="1">
        <v>1</v>
      </c>
      <c r="P39" s="7">
        <f>K36</f>
        <v>41.855</v>
      </c>
      <c r="Q39" s="7">
        <f>L36</f>
        <v>82.22225046257543</v>
      </c>
      <c r="U39" s="24"/>
    </row>
    <row r="40" spans="1:21" ht="12.75">
      <c r="A40" s="30" t="s">
        <v>23</v>
      </c>
      <c r="F40" s="24"/>
      <c r="G40" s="56" t="s">
        <v>28</v>
      </c>
      <c r="H40" s="54">
        <v>9.432</v>
      </c>
      <c r="I40" s="55">
        <v>1096.5</v>
      </c>
      <c r="J40" s="53">
        <v>29780</v>
      </c>
      <c r="K40" s="54">
        <v>71.64</v>
      </c>
      <c r="L40" s="54">
        <v>26.696068747056483</v>
      </c>
      <c r="M40" s="55">
        <v>225.00074882813252</v>
      </c>
      <c r="N40" s="24"/>
      <c r="O40" s="1">
        <v>1.125</v>
      </c>
      <c r="P40" s="7">
        <f>K35</f>
        <v>34.49</v>
      </c>
      <c r="Q40" s="7">
        <f>L35</f>
        <v>94.66213882863156</v>
      </c>
      <c r="U40" s="24"/>
    </row>
    <row r="41" spans="1:21" ht="12.75">
      <c r="A41" s="3" t="s">
        <v>19</v>
      </c>
      <c r="F41" s="24"/>
      <c r="G41" s="56">
        <v>0.375</v>
      </c>
      <c r="H41" s="54">
        <v>8.6545</v>
      </c>
      <c r="I41" s="55">
        <v>1010.5</v>
      </c>
      <c r="J41" s="53">
        <v>31235</v>
      </c>
      <c r="K41" s="54">
        <v>78.64</v>
      </c>
      <c r="L41" s="54">
        <v>15.859323746255592</v>
      </c>
      <c r="M41" s="55">
        <v>146.72673169476937</v>
      </c>
      <c r="N41" s="24"/>
      <c r="O41" s="1">
        <v>1.25</v>
      </c>
      <c r="P41" s="7">
        <f>K34</f>
        <v>27.865</v>
      </c>
      <c r="Q41" s="7">
        <f>L34</f>
        <v>105.23033513945295</v>
      </c>
      <c r="U41" s="24"/>
    </row>
    <row r="42" spans="6:21" ht="12.75">
      <c r="F42" s="24"/>
      <c r="G42" s="56" t="s">
        <v>29</v>
      </c>
      <c r="H42" s="54">
        <v>8.0185</v>
      </c>
      <c r="I42" s="55">
        <v>939.5</v>
      </c>
      <c r="J42" s="53">
        <v>32425</v>
      </c>
      <c r="K42" s="54">
        <v>82.895</v>
      </c>
      <c r="L42" s="54">
        <v>7.5713429390975495</v>
      </c>
      <c r="M42" s="55">
        <v>73.8384085807637</v>
      </c>
      <c r="N42" s="24"/>
      <c r="O42" s="1">
        <v>1.5</v>
      </c>
      <c r="P42" s="7">
        <f>K33</f>
        <v>17.515</v>
      </c>
      <c r="Q42" s="7">
        <f>L33</f>
        <v>119.98065342144669</v>
      </c>
      <c r="U42" s="24"/>
    </row>
    <row r="43" spans="7:21" ht="12.75">
      <c r="G43" s="56" t="s">
        <v>30</v>
      </c>
      <c r="H43" s="54">
        <v>7.634</v>
      </c>
      <c r="I43" s="55">
        <v>897</v>
      </c>
      <c r="J43" s="53">
        <v>33285</v>
      </c>
      <c r="K43" s="54">
        <v>89.545</v>
      </c>
      <c r="L43" s="54">
        <v>0</v>
      </c>
      <c r="M43" s="55">
        <v>0</v>
      </c>
      <c r="O43" s="1">
        <v>1.75</v>
      </c>
      <c r="P43" s="7">
        <f>K32</f>
        <v>11</v>
      </c>
      <c r="Q43" s="7">
        <f>L32</f>
        <v>130.87408247608644</v>
      </c>
      <c r="U43" s="24"/>
    </row>
    <row r="44" spans="15:21" ht="12.75">
      <c r="O44" s="1">
        <v>2</v>
      </c>
      <c r="P44" s="7">
        <f>K31</f>
        <v>6.99</v>
      </c>
      <c r="Q44" s="7">
        <f>L31</f>
        <v>136.99047435471167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5</v>
      </c>
      <c r="H47" s="19" t="s">
        <v>6</v>
      </c>
      <c r="I47" s="18" t="s">
        <v>7</v>
      </c>
      <c r="J47" s="19" t="s">
        <v>8</v>
      </c>
      <c r="K47" s="18" t="s">
        <v>9</v>
      </c>
      <c r="L47" s="19" t="s">
        <v>10</v>
      </c>
      <c r="M47" s="18" t="s">
        <v>11</v>
      </c>
      <c r="O47" s="5" t="s">
        <v>16</v>
      </c>
      <c r="P47" s="5"/>
      <c r="Q47" s="5"/>
      <c r="U47" s="24"/>
    </row>
    <row r="48" spans="1:21" ht="12.75">
      <c r="A48" s="31" t="s">
        <v>24</v>
      </c>
      <c r="G48" s="20" t="s">
        <v>31</v>
      </c>
      <c r="H48" s="21"/>
      <c r="I48" s="20" t="s">
        <v>13</v>
      </c>
      <c r="J48" s="21"/>
      <c r="K48" s="20" t="s">
        <v>32</v>
      </c>
      <c r="L48" s="21" t="s">
        <v>33</v>
      </c>
      <c r="M48" s="20" t="s">
        <v>7</v>
      </c>
      <c r="O48" t="s">
        <v>5</v>
      </c>
      <c r="P48" t="s">
        <v>9</v>
      </c>
      <c r="Q48" t="s">
        <v>10</v>
      </c>
      <c r="U48" s="24"/>
    </row>
    <row r="49" spans="1:21" ht="12.75">
      <c r="A49" s="31" t="s">
        <v>34</v>
      </c>
      <c r="G49" s="2">
        <v>48</v>
      </c>
      <c r="H49" s="2">
        <f>(0.56*$H$31)+(0.44*$H$32)</f>
        <v>12.487639999999999</v>
      </c>
      <c r="I49" s="7">
        <f>(0.56*$I$31)+(0.44*$I$32)</f>
        <v>1439.42</v>
      </c>
      <c r="J49" s="7">
        <f>(0.56*$J$31)+(0.44*$J$32)</f>
        <v>25684.2</v>
      </c>
      <c r="K49" s="7">
        <f>((0.56*$K$31)+(0.44*$K$32))*25.4</f>
        <v>222.36176</v>
      </c>
      <c r="L49" s="2">
        <f>((0.56*$L$31)+(0.44*$L$32))*0.472</f>
        <v>63.38925163007102</v>
      </c>
      <c r="M49" s="7">
        <f>(0.56*$M$31)+(0.44*$M$32)</f>
        <v>137.60777317627551</v>
      </c>
      <c r="O49" s="10">
        <v>0</v>
      </c>
      <c r="P49" s="7">
        <f>K58</f>
        <v>2274.4429999999998</v>
      </c>
      <c r="Q49" s="7">
        <f>L58</f>
        <v>0</v>
      </c>
      <c r="U49" s="24"/>
    </row>
    <row r="50" spans="1:17" ht="12.75">
      <c r="A50" s="31" t="s">
        <v>23</v>
      </c>
      <c r="G50" s="2">
        <v>40</v>
      </c>
      <c r="H50" s="2">
        <f>(0.3*$H$32)+(0.7*$H$33)</f>
        <v>12.51165</v>
      </c>
      <c r="I50" s="7">
        <f>(0.3*$I$32)+(0.7*$I$33)</f>
        <v>1441.4499999999998</v>
      </c>
      <c r="J50" s="7">
        <f>(0.3*$J$32)+(0.7*$J$33)</f>
        <v>25606.5</v>
      </c>
      <c r="K50" s="7">
        <f>((0.3*$K$32)+(0.7*$K$33))*25.4</f>
        <v>395.2367</v>
      </c>
      <c r="L50" s="2">
        <f>((0.3*$L$32)+(0.7*$L$33))*0.472</f>
        <v>58.17337796905982</v>
      </c>
      <c r="M50" s="7">
        <f>(0.3*$M$32)+(0.7*$M$33)</f>
        <v>223.8714439346744</v>
      </c>
      <c r="O50" s="10">
        <v>6.5</v>
      </c>
      <c r="P50" s="7">
        <f>K57</f>
        <v>2100.1291499999998</v>
      </c>
      <c r="Q50" s="7">
        <f>L57</f>
        <v>3.769270214302973</v>
      </c>
    </row>
    <row r="51" spans="1:17" ht="12.75">
      <c r="A51" s="31" t="s">
        <v>35</v>
      </c>
      <c r="G51" s="2">
        <v>30</v>
      </c>
      <c r="H51" s="2">
        <f>(0.45*$H$34)+(0.55*$H$35)</f>
        <v>12.208075000000001</v>
      </c>
      <c r="I51" s="7">
        <f>(0.45*$I$34)+(0.55*$I$35)</f>
        <v>1408.475</v>
      </c>
      <c r="J51" s="7">
        <f>(0.45*$J$34)+(0.55*$J$35)</f>
        <v>26153.75</v>
      </c>
      <c r="K51" s="7">
        <f>((0.45*$K$34)+(0.55*$K$35))*25.4</f>
        <v>800.32225</v>
      </c>
      <c r="L51" s="2">
        <f>((0.45*$L$34)+(0.55*$L$35))*0.472</f>
        <v>46.92521442353256</v>
      </c>
      <c r="M51" s="7">
        <f>(0.45*$M$34)+(0.55*$M$35)</f>
        <v>366.4944614596602</v>
      </c>
      <c r="O51" s="10">
        <v>10</v>
      </c>
      <c r="P51" s="7">
        <f>K56</f>
        <v>1970.7859999999996</v>
      </c>
      <c r="Q51" s="7">
        <f>L56</f>
        <v>8.252842354289342</v>
      </c>
    </row>
    <row r="52" spans="1:17" ht="12.75">
      <c r="A52" s="31" t="s">
        <v>36</v>
      </c>
      <c r="G52" s="2">
        <v>23</v>
      </c>
      <c r="H52" s="2">
        <f>(0.25*$H$36)+(0.75*$H$37)</f>
        <v>11.491875</v>
      </c>
      <c r="I52" s="7">
        <f>(0.25*$I$36)+(0.75*$I$37)</f>
        <v>1328.625</v>
      </c>
      <c r="J52" s="7">
        <f>(0.25*$J$36)+(0.75*$J$37)</f>
        <v>26825</v>
      </c>
      <c r="K52" s="7">
        <f>((0.25*$K$36)+(0.75*$K$37))*25.4</f>
        <v>1211.7069999999999</v>
      </c>
      <c r="L52" s="2">
        <f>((0.25*$L$36)+(0.75*$L$37))*0.472</f>
        <v>33.978958089907756</v>
      </c>
      <c r="M52" s="7">
        <f>(0.25*$M$36)+(0.75*$M$37)</f>
        <v>401.68190544083126</v>
      </c>
      <c r="O52" s="10">
        <v>13</v>
      </c>
      <c r="P52" s="7">
        <f>K55</f>
        <v>1802.0284</v>
      </c>
      <c r="Q52" s="7">
        <f>L55</f>
        <v>13.217067555502197</v>
      </c>
    </row>
    <row r="53" spans="1:17" ht="12.75">
      <c r="A53" s="31" t="s">
        <v>37</v>
      </c>
      <c r="G53" s="2">
        <v>19</v>
      </c>
      <c r="H53" s="2">
        <f>(0.98*$H$38)+(0.02*$H$39)</f>
        <v>10.83967</v>
      </c>
      <c r="I53" s="7">
        <f>(0.98*$I$38)+(0.02*$I$39)</f>
        <v>1257.01</v>
      </c>
      <c r="J53" s="7">
        <f>(0.98*$J$38)+(0.02*$J$39)</f>
        <v>27654</v>
      </c>
      <c r="K53" s="7">
        <f>((0.98*$K$38)+(0.02*$K$39))*25.4</f>
        <v>1457.9345999999998</v>
      </c>
      <c r="L53" s="2">
        <f>((0.98*$L$38)+(0.02*$L$39))*0.472</f>
        <v>25.341327192384252</v>
      </c>
      <c r="M53" s="7">
        <f>(0.98*$M$38)+(0.02*$M$39)</f>
        <v>362.3098410558598</v>
      </c>
      <c r="O53" s="10">
        <v>16</v>
      </c>
      <c r="P53" s="7">
        <f>K54</f>
        <v>1635.8108</v>
      </c>
      <c r="Q53" s="7">
        <f>L54</f>
        <v>19.03416538180596</v>
      </c>
    </row>
    <row r="54" spans="1:17" ht="12.75">
      <c r="A54" s="31"/>
      <c r="G54" s="2">
        <v>16</v>
      </c>
      <c r="H54" s="2">
        <f>(0.04*$H$38)+(0.96*$H$39)</f>
        <v>10.21316</v>
      </c>
      <c r="I54" s="7">
        <f>(0.04*$I$38)+(0.96*$I$39)</f>
        <v>1186.9799999999998</v>
      </c>
      <c r="J54" s="7">
        <f>(0.04*$J$38)+(0.96*$J$39)</f>
        <v>28547</v>
      </c>
      <c r="K54" s="7">
        <f>((0.04*$K$38)+(0.96*$K$39))*25.4</f>
        <v>1635.8108</v>
      </c>
      <c r="L54" s="2">
        <f>((0.04*$L$38)+(0.96*$L$39))*0.472</f>
        <v>19.03416538180596</v>
      </c>
      <c r="M54" s="7">
        <f>(0.04*$M$38)+(0.96*$M$39)</f>
        <v>305.0645051370233</v>
      </c>
      <c r="O54" s="10">
        <v>19</v>
      </c>
      <c r="P54" s="7">
        <f>K53</f>
        <v>1457.9345999999998</v>
      </c>
      <c r="Q54" s="7">
        <f>L53</f>
        <v>25.341327192384252</v>
      </c>
    </row>
    <row r="55" spans="1:17" ht="12.75">
      <c r="A55" s="31" t="s">
        <v>26</v>
      </c>
      <c r="G55" s="2">
        <v>13</v>
      </c>
      <c r="H55" s="2">
        <f>(0.1*$H$39)+(0.9*$H$40)</f>
        <v>9.507450000000002</v>
      </c>
      <c r="I55" s="7">
        <f>(0.1*$I$39)+(0.9*$I$40)</f>
        <v>1105.25</v>
      </c>
      <c r="J55" s="7">
        <f>(0.1*$J$39)+(0.9*$J$40)</f>
        <v>29660.5</v>
      </c>
      <c r="K55" s="7">
        <f>((0.1*$K$39)+(0.9*$K$40))*25.4</f>
        <v>1802.0284</v>
      </c>
      <c r="L55" s="2">
        <f>((0.1*$L$39)+(0.9*$L$40))*0.472</f>
        <v>13.217067555502197</v>
      </c>
      <c r="M55" s="7">
        <f>(0.1*$M$39)+(0.9*$M$40)</f>
        <v>232.7635272848989</v>
      </c>
      <c r="O55" s="10">
        <v>23</v>
      </c>
      <c r="P55" s="7">
        <f>K52</f>
        <v>1211.7069999999999</v>
      </c>
      <c r="Q55" s="7">
        <f>L52</f>
        <v>33.978958089907756</v>
      </c>
    </row>
    <row r="56" spans="1:17" ht="12.75">
      <c r="A56" s="31" t="s">
        <v>19</v>
      </c>
      <c r="G56" s="2">
        <v>10</v>
      </c>
      <c r="H56" s="2">
        <f>(0.15*$H$40)+(0.85*$H$41)</f>
        <v>8.771125</v>
      </c>
      <c r="I56" s="7">
        <f>(0.15*$I$40)+(0.85*$I$41)</f>
        <v>1023.4</v>
      </c>
      <c r="J56" s="7">
        <f>(0.15*$J$40)+(0.85*$J$41)</f>
        <v>31016.75</v>
      </c>
      <c r="K56" s="7">
        <f>((0.15*$K$40)+(0.85*$K$41))*25.4</f>
        <v>1970.7859999999996</v>
      </c>
      <c r="L56" s="2">
        <f>((0.15*$L$40)+(0.85*$L$41))*0.472</f>
        <v>8.252842354289342</v>
      </c>
      <c r="M56" s="7">
        <f>(0.15*$M$40)+(0.85*$M$41)</f>
        <v>158.46783426477384</v>
      </c>
      <c r="O56" s="10">
        <v>30</v>
      </c>
      <c r="P56" s="7">
        <f>K51</f>
        <v>800.32225</v>
      </c>
      <c r="Q56" s="7">
        <f>L51</f>
        <v>46.92521442353256</v>
      </c>
    </row>
    <row r="57" spans="1:17" ht="12.75">
      <c r="A57" s="31" t="s">
        <v>23</v>
      </c>
      <c r="G57" s="2">
        <v>6.5</v>
      </c>
      <c r="H57" s="2">
        <f>(0.05*$H$41)+(0.95*$H$42)</f>
        <v>8.0503</v>
      </c>
      <c r="I57" s="7">
        <f>(0.05*$I$41)+(0.95*$I$42)</f>
        <v>943.05</v>
      </c>
      <c r="J57" s="7">
        <f>(0.05*$J$41)+(0.95*$J$42)</f>
        <v>32365.5</v>
      </c>
      <c r="K57" s="7">
        <f>((0.05*$K$41)+(0.95*$K$42))*25.4</f>
        <v>2100.1291499999998</v>
      </c>
      <c r="L57" s="2">
        <f>((0.05*$L$41)+(0.95*$L$42))*0.472</f>
        <v>3.769270214302973</v>
      </c>
      <c r="M57" s="7">
        <f>(0.05*$M$41)+(0.95*$M$42)</f>
        <v>77.48282473646398</v>
      </c>
      <c r="O57" s="10">
        <v>40</v>
      </c>
      <c r="P57" s="7">
        <f>K50</f>
        <v>395.2367</v>
      </c>
      <c r="Q57" s="7">
        <f>L50</f>
        <v>58.17337796905982</v>
      </c>
    </row>
    <row r="58" spans="1:17" ht="12.75">
      <c r="A58" s="31" t="s">
        <v>19</v>
      </c>
      <c r="G58" s="2">
        <v>0</v>
      </c>
      <c r="H58" s="2">
        <f>$H$43</f>
        <v>7.634</v>
      </c>
      <c r="I58" s="7">
        <f>$I$43</f>
        <v>897</v>
      </c>
      <c r="J58" s="7">
        <f>$J$43</f>
        <v>33285</v>
      </c>
      <c r="K58" s="7">
        <f>$K$43*25.4</f>
        <v>2274.4429999999998</v>
      </c>
      <c r="L58" s="2">
        <f>$L$43</f>
        <v>0</v>
      </c>
      <c r="M58" s="7">
        <f>$M$43</f>
        <v>0</v>
      </c>
      <c r="O58" s="10">
        <v>48</v>
      </c>
      <c r="P58" s="7">
        <f>K49</f>
        <v>222.36176</v>
      </c>
      <c r="Q58" s="7">
        <f>L49</f>
        <v>63.38925163007102</v>
      </c>
    </row>
    <row r="59" spans="15:17" ht="12.75">
      <c r="O59" s="16"/>
      <c r="P59" s="17"/>
      <c r="Q59" s="17"/>
    </row>
    <row r="60" spans="7:17" ht="12.75">
      <c r="G60" s="25" t="s">
        <v>38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40</v>
      </c>
      <c r="B65" s="43" t="s">
        <v>53</v>
      </c>
      <c r="C65" s="26" t="s">
        <v>58</v>
      </c>
      <c r="D65" s="27"/>
      <c r="E65" s="47" t="s">
        <v>54</v>
      </c>
      <c r="F65" s="26" t="s">
        <v>41</v>
      </c>
      <c r="G65" s="43"/>
      <c r="H65" s="28" t="s">
        <v>57</v>
      </c>
      <c r="I65" s="27"/>
      <c r="J65" s="47" t="s">
        <v>55</v>
      </c>
      <c r="K65" s="26" t="s">
        <v>56</v>
      </c>
      <c r="L65" s="27"/>
      <c r="M65" s="48">
        <v>1420</v>
      </c>
      <c r="O65" s="14"/>
      <c r="P65" s="15"/>
      <c r="Q65" s="15"/>
    </row>
    <row r="67" spans="1:13" s="22" customFormat="1" ht="15.75">
      <c r="A67" s="22" t="s">
        <v>42</v>
      </c>
      <c r="L67" s="49" t="s">
        <v>60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0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1" t="s">
        <v>47</v>
      </c>
    </row>
    <row r="116" ht="12.75">
      <c r="A116" s="51" t="s">
        <v>48</v>
      </c>
    </row>
    <row r="117" ht="12.75">
      <c r="A117" s="51" t="s">
        <v>49</v>
      </c>
    </row>
    <row r="118" ht="12.75">
      <c r="A118" s="51" t="s">
        <v>50</v>
      </c>
    </row>
    <row r="119" ht="12.75">
      <c r="A119" s="51" t="s">
        <v>51</v>
      </c>
    </row>
    <row r="120" ht="12.75">
      <c r="A120" s="51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2004-06-30T21:18:15Z</cp:lastPrinted>
  <dcterms:created xsi:type="dcterms:W3CDTF">2000-07-12T15:32:59Z</dcterms:created>
  <dcterms:modified xsi:type="dcterms:W3CDTF">2008-06-09T18:33:27Z</dcterms:modified>
  <cp:category/>
  <cp:version/>
  <cp:contentType/>
  <cp:contentStatus/>
</cp:coreProperties>
</file>