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090" activeTab="0"/>
  </bookViews>
  <sheets>
    <sheet name="116845-00" sheetId="1" r:id="rId1"/>
  </sheets>
  <definedNames>
    <definedName name="_xlnm.Print_Area" localSheetId="0">'116845-00'!$A$1:$M$132</definedName>
  </definedNames>
  <calcPr fullCalcOnLoad="1"/>
</workbook>
</file>

<file path=xl/sharedStrings.xml><?xml version="1.0" encoding="utf-8"?>
<sst xmlns="http://schemas.openxmlformats.org/spreadsheetml/2006/main" count="101" uniqueCount="55">
  <si>
    <t xml:space="preserve"> </t>
  </si>
  <si>
    <t xml:space="preserve">  </t>
  </si>
  <si>
    <t>DESCRIPTION</t>
  </si>
  <si>
    <t>SPECIAL FEATURES</t>
  </si>
  <si>
    <t>DESIGN APPLICATION</t>
  </si>
  <si>
    <t>TYPICAL MOTOR PERFORMANCE.*</t>
  </si>
  <si>
    <t>(At 120 volts, 60Hz, test data is corrected to standard conditions of 29.92 Hg, 68° F.)</t>
  </si>
  <si>
    <t>Orifice</t>
  </si>
  <si>
    <t>Amps</t>
  </si>
  <si>
    <t>Watts</t>
  </si>
  <si>
    <t>RPM</t>
  </si>
  <si>
    <t>Vac</t>
  </si>
  <si>
    <t>Flow</t>
  </si>
  <si>
    <t>Air</t>
  </si>
  <si>
    <t>Graph Data.</t>
  </si>
  <si>
    <t>(Inches)</t>
  </si>
  <si>
    <t>(In)</t>
  </si>
  <si>
    <t>(In.H2O)</t>
  </si>
  <si>
    <t>(CFM)</t>
  </si>
  <si>
    <t>A</t>
  </si>
  <si>
    <t>S</t>
  </si>
  <si>
    <t>T</t>
  </si>
  <si>
    <t>M</t>
  </si>
  <si>
    <t>D</t>
  </si>
  <si>
    <t>(mm)</t>
  </si>
  <si>
    <t>(mm H2O)</t>
  </si>
  <si>
    <t>(L/Sec)</t>
  </si>
  <si>
    <t>E</t>
  </si>
  <si>
    <t>R</t>
  </si>
  <si>
    <t>I</t>
  </si>
  <si>
    <t>C</t>
  </si>
  <si>
    <t>Note:  Metric performance data is calculated from the ASTM data above.</t>
  </si>
  <si>
    <t>* Data represents performance of a typical motor sampled from a large production quantity.  Individual motor data may vary to normal manufacturing variations.</t>
  </si>
  <si>
    <t>Test Specs:</t>
  </si>
  <si>
    <t>120 volts</t>
  </si>
  <si>
    <t>Minimum Sealed Vacuum:</t>
  </si>
  <si>
    <t>106.0"</t>
  </si>
  <si>
    <t>ORIFICE:</t>
  </si>
  <si>
    <t>7/8"</t>
  </si>
  <si>
    <t>Minimum Vacuum:</t>
  </si>
  <si>
    <t>40.0"</t>
  </si>
  <si>
    <t>Maximum Watts:</t>
  </si>
  <si>
    <t>PRODUCT BULLETIN</t>
  </si>
  <si>
    <t>116845-00</t>
  </si>
  <si>
    <t>DIMENSIONS</t>
  </si>
  <si>
    <t>IMPORTANT NOTE:</t>
  </si>
  <si>
    <t>Pictorial and dimensional data are subject to change without notice. Contact factory for current revision levels.</t>
  </si>
  <si>
    <t xml:space="preserve">WARNING    - </t>
  </si>
  <si>
    <t>Ametek/Lamb Electric thru-flow vacuum motors must never be used in applications in which wet or moist conditions are involved,</t>
  </si>
  <si>
    <t>where dry chemicals or other volatile materials are present or where airflow may be restricted or blocked.  Such motors are designed to permit the vacuumed air</t>
  </si>
  <si>
    <t>to pass over the electrical winding to cool it.  Thus any foam, liquid (including water), dry chemical or other foreign substance will come in contact with electrical</t>
  </si>
  <si>
    <t>conductors which could cause combustion (depending on volatility) or electrical shock.  Failure to observe these precautions could result in property damage</t>
  </si>
  <si>
    <t>and severe personal injury, including death in extreme cases.  All applications incorporating Lamb motors should be submitted to Underwriters Laboratories Inc.</t>
  </si>
  <si>
    <t>or other appropriate organizations or agencies for testing specifically related to the safety of your equipment.</t>
  </si>
  <si>
    <t>Revised:  January, 2004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</si>
</sst>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  <numFmt numFmtId="170" formatCode="0.0"/>
    <numFmt numFmtId="171" formatCode="d\-mmmm\-yyyy"/>
  </numFmts>
  <fonts count="2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20"/>
      <name val="Letter Gothic 12 Pitch"/>
      <family val="0"/>
    </font>
    <font>
      <sz val="6.45"/>
      <name val="Arial"/>
      <family val="0"/>
    </font>
    <font>
      <sz val="7.25"/>
      <name val="Arial"/>
      <family val="0"/>
    </font>
    <font>
      <sz val="7.35"/>
      <name val="Arial"/>
      <family val="0"/>
    </font>
    <font>
      <sz val="6.55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i/>
      <sz val="10"/>
      <name val="Arial"/>
      <family val="0"/>
    </font>
    <font>
      <b/>
      <i/>
      <sz val="9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62">
    <xf numFmtId="0" fontId="0" fillId="0" borderId="0" xfId="0" applyAlignment="1">
      <alignment/>
    </xf>
    <xf numFmtId="169" fontId="0" fillId="0" borderId="2" xfId="0" applyNumberFormat="1" applyBorder="1" applyAlignment="1">
      <alignment horizontal="center"/>
    </xf>
    <xf numFmtId="16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70" fontId="0" fillId="0" borderId="2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9" xfId="0" applyFont="1" applyBorder="1" applyAlignment="1">
      <alignment/>
    </xf>
    <xf numFmtId="0" fontId="0" fillId="0" borderId="10" xfId="0" applyBorder="1" applyAlignment="1">
      <alignment/>
    </xf>
    <xf numFmtId="0" fontId="10" fillId="0" borderId="9" xfId="0" applyFont="1" applyBorder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3" xfId="0" applyFont="1" applyBorder="1" applyAlignment="1">
      <alignment/>
    </xf>
    <xf numFmtId="0" fontId="16" fillId="0" borderId="5" xfId="0" applyFont="1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centerContinuous"/>
    </xf>
    <xf numFmtId="0" fontId="19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11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170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1" fillId="0" borderId="0" xfId="0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395"/>
          <c:h val="0.936"/>
        </c:manualLayout>
      </c:layout>
      <c:lineChart>
        <c:grouping val="standard"/>
        <c:varyColors val="0"/>
        <c:ser>
          <c:idx val="1"/>
          <c:order val="0"/>
          <c:tx>
            <c:strRef>
              <c:f>'116845-00'!$K$30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'116845-00'!$O$32:$O$44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'116845-00'!$P$32:$P$44</c:f>
              <c:numCache>
                <c:ptCount val="13"/>
                <c:pt idx="0">
                  <c:v>114.4</c:v>
                </c:pt>
                <c:pt idx="1">
                  <c:v>96.6</c:v>
                </c:pt>
                <c:pt idx="2">
                  <c:v>86.6</c:v>
                </c:pt>
                <c:pt idx="3">
                  <c:v>76</c:v>
                </c:pt>
                <c:pt idx="4">
                  <c:v>65.9</c:v>
                </c:pt>
                <c:pt idx="5">
                  <c:v>55.6</c:v>
                </c:pt>
                <c:pt idx="6">
                  <c:v>45.2</c:v>
                </c:pt>
                <c:pt idx="7">
                  <c:v>35.3</c:v>
                </c:pt>
                <c:pt idx="8">
                  <c:v>26.8</c:v>
                </c:pt>
                <c:pt idx="9">
                  <c:v>19.9</c:v>
                </c:pt>
                <c:pt idx="10">
                  <c:v>10.8</c:v>
                </c:pt>
                <c:pt idx="11">
                  <c:v>6</c:v>
                </c:pt>
                <c:pt idx="12">
                  <c:v>3.6</c:v>
                </c:pt>
              </c:numCache>
            </c:numRef>
          </c:val>
          <c:smooth val="0"/>
        </c:ser>
        <c:marker val="1"/>
        <c:axId val="65414484"/>
        <c:axId val="51859445"/>
      </c:lineChart>
      <c:lineChart>
        <c:grouping val="standard"/>
        <c:varyColors val="0"/>
        <c:ser>
          <c:idx val="0"/>
          <c:order val="1"/>
          <c:tx>
            <c:strRef>
              <c:f>'116845-00'!$L$30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'116845-00'!$O$32:$O$44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'116845-00'!$Q$32:$Q$44</c:f>
              <c:numCache>
                <c:ptCount val="13"/>
                <c:pt idx="0">
                  <c:v>0</c:v>
                </c:pt>
                <c:pt idx="1">
                  <c:v>8.2</c:v>
                </c:pt>
                <c:pt idx="2">
                  <c:v>17.5</c:v>
                </c:pt>
                <c:pt idx="3">
                  <c:v>29.1</c:v>
                </c:pt>
                <c:pt idx="4">
                  <c:v>42.3</c:v>
                </c:pt>
                <c:pt idx="5">
                  <c:v>56</c:v>
                </c:pt>
                <c:pt idx="6">
                  <c:v>68.7</c:v>
                </c:pt>
                <c:pt idx="7">
                  <c:v>79.3</c:v>
                </c:pt>
                <c:pt idx="8">
                  <c:v>87.5</c:v>
                </c:pt>
                <c:pt idx="9">
                  <c:v>93.1</c:v>
                </c:pt>
                <c:pt idx="10">
                  <c:v>98.7</c:v>
                </c:pt>
                <c:pt idx="11">
                  <c:v>100.1</c:v>
                </c:pt>
                <c:pt idx="12">
                  <c:v>101.3</c:v>
                </c:pt>
              </c:numCache>
            </c:numRef>
          </c:val>
          <c:smooth val="0"/>
        </c:ser>
        <c:marker val="1"/>
        <c:axId val="64081822"/>
        <c:axId val="39865487"/>
      </c:lineChart>
      <c:catAx>
        <c:axId val="65414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Orifice Diameter--Inches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1859445"/>
        <c:crosses val="autoZero"/>
        <c:auto val="0"/>
        <c:lblOffset val="100"/>
        <c:noMultiLvlLbl val="0"/>
      </c:catAx>
      <c:valAx>
        <c:axId val="51859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Vacuum--Inches H2O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5414484"/>
        <c:crossesAt val="1"/>
        <c:crossBetween val="between"/>
        <c:dispUnits/>
      </c:valAx>
      <c:catAx>
        <c:axId val="64081822"/>
        <c:scaling>
          <c:orientation val="minMax"/>
        </c:scaling>
        <c:axPos val="b"/>
        <c:delete val="1"/>
        <c:majorTickMark val="in"/>
        <c:minorTickMark val="none"/>
        <c:tickLblPos val="nextTo"/>
        <c:crossAx val="39865487"/>
        <c:crosses val="autoZero"/>
        <c:auto val="0"/>
        <c:lblOffset val="100"/>
        <c:noMultiLvlLbl val="0"/>
      </c:catAx>
      <c:valAx>
        <c:axId val="39865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Air Flow--CFM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408182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575"/>
          <c:y val="0.055"/>
          <c:w val="0.16575"/>
          <c:h val="0.11475"/>
        </c:manualLayout>
      </c:layout>
      <c:overlay val="0"/>
      <c:txPr>
        <a:bodyPr vert="horz" rot="0"/>
        <a:lstStyle/>
        <a:p>
          <a:pPr>
            <a:defRPr lang="en-US" cap="none" sz="6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"/>
          <c:w val="0.922"/>
          <c:h val="0.9255"/>
        </c:manualLayout>
      </c:layout>
      <c:lineChart>
        <c:grouping val="standard"/>
        <c:varyColors val="0"/>
        <c:ser>
          <c:idx val="1"/>
          <c:order val="0"/>
          <c:tx>
            <c:strRef>
              <c:f>'116845-00'!$P$48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'116845-00'!$O$49:$O$58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'116845-00'!$P$49:$P$58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3245064"/>
        <c:axId val="7878985"/>
      </c:lineChart>
      <c:lineChart>
        <c:grouping val="standard"/>
        <c:varyColors val="0"/>
        <c:ser>
          <c:idx val="0"/>
          <c:order val="1"/>
          <c:tx>
            <c:strRef>
              <c:f>'116845-00'!$Q$48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'116845-00'!$O$49:$O$58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'116845-00'!$Q$49:$Q$58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802002"/>
        <c:axId val="34218019"/>
      </c:lineChart>
      <c:catAx>
        <c:axId val="23245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Orifice Diameter--mm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7878985"/>
        <c:crosses val="autoZero"/>
        <c:auto val="0"/>
        <c:lblOffset val="100"/>
        <c:noMultiLvlLbl val="0"/>
      </c:catAx>
      <c:valAx>
        <c:axId val="7878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Vacuum--MM H20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23245064"/>
        <c:crossesAt val="1"/>
        <c:crossBetween val="between"/>
        <c:dispUnits/>
      </c:valAx>
      <c:catAx>
        <c:axId val="3802002"/>
        <c:scaling>
          <c:orientation val="minMax"/>
        </c:scaling>
        <c:axPos val="b"/>
        <c:delete val="1"/>
        <c:majorTickMark val="in"/>
        <c:minorTickMark val="none"/>
        <c:tickLblPos val="nextTo"/>
        <c:crossAx val="34218019"/>
        <c:crosses val="autoZero"/>
        <c:auto val="0"/>
        <c:lblOffset val="100"/>
        <c:noMultiLvlLbl val="0"/>
      </c:catAx>
      <c:valAx>
        <c:axId val="34218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Air Flow--L/Sec.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80200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05"/>
          <c:y val="0.07"/>
          <c:w val="0.17475"/>
          <c:h val="0.11675"/>
        </c:manualLayout>
      </c:layout>
      <c:overlay val="0"/>
      <c:txPr>
        <a:bodyPr vert="horz" rot="0"/>
        <a:lstStyle/>
        <a:p>
          <a:pPr>
            <a:defRPr lang="en-US" cap="none" sz="65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29</xdr:row>
      <xdr:rowOff>66675</xdr:rowOff>
    </xdr:from>
    <xdr:to>
      <xdr:col>5</xdr:col>
      <xdr:colOff>400050</xdr:colOff>
      <xdr:row>44</xdr:row>
      <xdr:rowOff>85725</xdr:rowOff>
    </xdr:to>
    <xdr:graphicFrame>
      <xdr:nvGraphicFramePr>
        <xdr:cNvPr id="1" name="Chart 1"/>
        <xdr:cNvGraphicFramePr/>
      </xdr:nvGraphicFramePr>
      <xdr:xfrm>
        <a:off x="228600" y="4857750"/>
        <a:ext cx="36004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45</xdr:row>
      <xdr:rowOff>95250</xdr:rowOff>
    </xdr:from>
    <xdr:to>
      <xdr:col>5</xdr:col>
      <xdr:colOff>409575</xdr:colOff>
      <xdr:row>60</xdr:row>
      <xdr:rowOff>76200</xdr:rowOff>
    </xdr:to>
    <xdr:graphicFrame>
      <xdr:nvGraphicFramePr>
        <xdr:cNvPr id="2" name="Chart 2"/>
        <xdr:cNvGraphicFramePr/>
      </xdr:nvGraphicFramePr>
      <xdr:xfrm>
        <a:off x="238125" y="7477125"/>
        <a:ext cx="36004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219075</xdr:colOff>
      <xdr:row>2</xdr:row>
      <xdr:rowOff>114300</xdr:rowOff>
    </xdr:from>
    <xdr:to>
      <xdr:col>10</xdr:col>
      <xdr:colOff>447675</xdr:colOff>
      <xdr:row>4</xdr:row>
      <xdr:rowOff>123825</xdr:rowOff>
    </xdr:to>
    <xdr:sp>
      <xdr:nvSpPr>
        <xdr:cNvPr id="3" name="Text 27"/>
        <xdr:cNvSpPr txBox="1">
          <a:spLocks noChangeArrowheads="1"/>
        </xdr:cNvSpPr>
      </xdr:nvSpPr>
      <xdr:spPr>
        <a:xfrm>
          <a:off x="5667375" y="542925"/>
          <a:ext cx="74295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Model: </a:t>
          </a:r>
        </a:p>
      </xdr:txBody>
    </xdr:sp>
    <xdr:clientData/>
  </xdr:twoCellAnchor>
  <xdr:twoCellAnchor>
    <xdr:from>
      <xdr:col>8</xdr:col>
      <xdr:colOff>428625</xdr:colOff>
      <xdr:row>0</xdr:row>
      <xdr:rowOff>38100</xdr:rowOff>
    </xdr:from>
    <xdr:to>
      <xdr:col>12</xdr:col>
      <xdr:colOff>476250</xdr:colOff>
      <xdr:row>1</xdr:row>
      <xdr:rowOff>171450</xdr:rowOff>
    </xdr:to>
    <xdr:sp>
      <xdr:nvSpPr>
        <xdr:cNvPr id="4" name="Text 23"/>
        <xdr:cNvSpPr txBox="1">
          <a:spLocks noChangeArrowheads="1"/>
        </xdr:cNvSpPr>
      </xdr:nvSpPr>
      <xdr:spPr>
        <a:xfrm>
          <a:off x="5400675" y="38100"/>
          <a:ext cx="20764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Product Bulletin</a:t>
          </a:r>
        </a:p>
      </xdr:txBody>
    </xdr:sp>
    <xdr:clientData/>
  </xdr:twoCellAnchor>
  <xdr:twoCellAnchor>
    <xdr:from>
      <xdr:col>0</xdr:col>
      <xdr:colOff>9525</xdr:colOff>
      <xdr:row>1</xdr:row>
      <xdr:rowOff>247650</xdr:rowOff>
    </xdr:from>
    <xdr:to>
      <xdr:col>12</xdr:col>
      <xdr:colOff>419100</xdr:colOff>
      <xdr:row>1</xdr:row>
      <xdr:rowOff>247650</xdr:rowOff>
    </xdr:to>
    <xdr:sp>
      <xdr:nvSpPr>
        <xdr:cNvPr id="5" name="Line 26"/>
        <xdr:cNvSpPr>
          <a:spLocks/>
        </xdr:cNvSpPr>
      </xdr:nvSpPr>
      <xdr:spPr>
        <a:xfrm>
          <a:off x="9525" y="409575"/>
          <a:ext cx="74104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371475</xdr:colOff>
      <xdr:row>2</xdr:row>
      <xdr:rowOff>114300</xdr:rowOff>
    </xdr:from>
    <xdr:to>
      <xdr:col>12</xdr:col>
      <xdr:colOff>447675</xdr:colOff>
      <xdr:row>4</xdr:row>
      <xdr:rowOff>104775</xdr:rowOff>
    </xdr:to>
    <xdr:sp>
      <xdr:nvSpPr>
        <xdr:cNvPr id="6" name="Text 28"/>
        <xdr:cNvSpPr txBox="1">
          <a:spLocks noChangeArrowheads="1"/>
        </xdr:cNvSpPr>
      </xdr:nvSpPr>
      <xdr:spPr>
        <a:xfrm>
          <a:off x="6334125" y="542925"/>
          <a:ext cx="11144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116845-00</a:t>
          </a:r>
        </a:p>
      </xdr:txBody>
    </xdr:sp>
    <xdr:clientData/>
  </xdr:twoCellAnchor>
  <xdr:twoCellAnchor>
    <xdr:from>
      <xdr:col>9</xdr:col>
      <xdr:colOff>28575</xdr:colOff>
      <xdr:row>9</xdr:row>
      <xdr:rowOff>9525</xdr:rowOff>
    </xdr:from>
    <xdr:to>
      <xdr:col>13</xdr:col>
      <xdr:colOff>28575</xdr:colOff>
      <xdr:row>21</xdr:row>
      <xdr:rowOff>152400</xdr:rowOff>
    </xdr:to>
    <xdr:sp>
      <xdr:nvSpPr>
        <xdr:cNvPr id="7" name="Text 31"/>
        <xdr:cNvSpPr txBox="1">
          <a:spLocks noChangeArrowheads="1"/>
        </xdr:cNvSpPr>
      </xdr:nvSpPr>
      <xdr:spPr>
        <a:xfrm>
          <a:off x="5476875" y="1562100"/>
          <a:ext cx="2019300" cy="2085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Suitable for  120 volt AC operation 50/60 Hz
- UL recognized, category PRGY2 (E47185)
- Provision for grounding
- Skeleton frame design
- Thermostat protection, automatic reset
- The Lamb vacuum motor line offers a wide range of performance levels to meet design needs
</a:t>
          </a:r>
        </a:p>
      </xdr:txBody>
    </xdr:sp>
    <xdr:clientData/>
  </xdr:twoCellAnchor>
  <xdr:twoCellAnchor>
    <xdr:from>
      <xdr:col>0</xdr:col>
      <xdr:colOff>9525</xdr:colOff>
      <xdr:row>9</xdr:row>
      <xdr:rowOff>28575</xdr:rowOff>
    </xdr:from>
    <xdr:to>
      <xdr:col>3</xdr:col>
      <xdr:colOff>9525</xdr:colOff>
      <xdr:row>17</xdr:row>
      <xdr:rowOff>95250</xdr:rowOff>
    </xdr:to>
    <xdr:sp>
      <xdr:nvSpPr>
        <xdr:cNvPr id="8" name="Text 32"/>
        <xdr:cNvSpPr txBox="1">
          <a:spLocks noChangeArrowheads="1"/>
        </xdr:cNvSpPr>
      </xdr:nvSpPr>
      <xdr:spPr>
        <a:xfrm>
          <a:off x="9525" y="1581150"/>
          <a:ext cx="2057400" cy="1362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Two stage
- 120 volts
- 5.7"/145 mm diameter
- Double ball bearings
- Single speed
- Thru flow discharge
- Aluminum fan end bracket
- Aluminum commutator bracket</a:t>
          </a:r>
        </a:p>
      </xdr:txBody>
    </xdr:sp>
    <xdr:clientData/>
  </xdr:twoCellAnchor>
  <xdr:twoCellAnchor>
    <xdr:from>
      <xdr:col>0</xdr:col>
      <xdr:colOff>9525</xdr:colOff>
      <xdr:row>19</xdr:row>
      <xdr:rowOff>9525</xdr:rowOff>
    </xdr:from>
    <xdr:to>
      <xdr:col>3</xdr:col>
      <xdr:colOff>142875</xdr:colOff>
      <xdr:row>27</xdr:row>
      <xdr:rowOff>9525</xdr:rowOff>
    </xdr:to>
    <xdr:sp>
      <xdr:nvSpPr>
        <xdr:cNvPr id="9" name="Text 33"/>
        <xdr:cNvSpPr txBox="1">
          <a:spLocks noChangeArrowheads="1"/>
        </xdr:cNvSpPr>
      </xdr:nvSpPr>
      <xdr:spPr>
        <a:xfrm>
          <a:off x="9525" y="3181350"/>
          <a:ext cx="2190750" cy="1295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Equipment operating in environments not requiring separation of working air from motor ventilating air
- Designed to handle clean, dry, filtered air only</a:t>
          </a:r>
        </a:p>
      </xdr:txBody>
    </xdr:sp>
    <xdr:clientData/>
  </xdr:twoCellAnchor>
  <xdr:twoCellAnchor editAs="oneCell">
    <xdr:from>
      <xdr:col>3</xdr:col>
      <xdr:colOff>533400</xdr:colOff>
      <xdr:row>8</xdr:row>
      <xdr:rowOff>0</xdr:rowOff>
    </xdr:from>
    <xdr:to>
      <xdr:col>7</xdr:col>
      <xdr:colOff>466725</xdr:colOff>
      <xdr:row>27</xdr:row>
      <xdr:rowOff>9525</xdr:rowOff>
    </xdr:to>
    <xdr:pic>
      <xdr:nvPicPr>
        <xdr:cNvPr id="10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90800" y="1390650"/>
          <a:ext cx="2371725" cy="3086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71</xdr:row>
      <xdr:rowOff>9525</xdr:rowOff>
    </xdr:from>
    <xdr:to>
      <xdr:col>12</xdr:col>
      <xdr:colOff>419100</xdr:colOff>
      <xdr:row>104</xdr:row>
      <xdr:rowOff>38100</xdr:rowOff>
    </xdr:to>
    <xdr:pic>
      <xdr:nvPicPr>
        <xdr:cNvPr id="11" name="Picture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11639550"/>
          <a:ext cx="7400925" cy="537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514350</xdr:colOff>
      <xdr:row>0</xdr:row>
      <xdr:rowOff>152400</xdr:rowOff>
    </xdr:from>
    <xdr:to>
      <xdr:col>4</xdr:col>
      <xdr:colOff>371475</xdr:colOff>
      <xdr:row>1</xdr:row>
      <xdr:rowOff>171450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85950" y="152400"/>
          <a:ext cx="12287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466725</xdr:colOff>
      <xdr:row>2</xdr:row>
      <xdr:rowOff>28575</xdr:rowOff>
    </xdr:from>
    <xdr:to>
      <xdr:col>5</xdr:col>
      <xdr:colOff>533400</xdr:colOff>
      <xdr:row>4</xdr:row>
      <xdr:rowOff>19050</xdr:rowOff>
    </xdr:to>
    <xdr:sp>
      <xdr:nvSpPr>
        <xdr:cNvPr id="13" name="Text 13"/>
        <xdr:cNvSpPr txBox="1">
          <a:spLocks noChangeArrowheads="1"/>
        </xdr:cNvSpPr>
      </xdr:nvSpPr>
      <xdr:spPr>
        <a:xfrm>
          <a:off x="1838325" y="457200"/>
          <a:ext cx="21240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LAMB ELECTRIC</a:t>
          </a:r>
        </a:p>
      </xdr:txBody>
    </xdr:sp>
    <xdr:clientData/>
  </xdr:twoCellAnchor>
  <xdr:twoCellAnchor>
    <xdr:from>
      <xdr:col>0</xdr:col>
      <xdr:colOff>171450</xdr:colOff>
      <xdr:row>0</xdr:row>
      <xdr:rowOff>57150</xdr:rowOff>
    </xdr:from>
    <xdr:to>
      <xdr:col>2</xdr:col>
      <xdr:colOff>57150</xdr:colOff>
      <xdr:row>7</xdr:row>
      <xdr:rowOff>85725</xdr:rowOff>
    </xdr:to>
    <xdr:pic>
      <xdr:nvPicPr>
        <xdr:cNvPr id="14" name="Picture 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" y="571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123</xdr:row>
      <xdr:rowOff>85725</xdr:rowOff>
    </xdr:from>
    <xdr:to>
      <xdr:col>10</xdr:col>
      <xdr:colOff>304800</xdr:colOff>
      <xdr:row>129</xdr:row>
      <xdr:rowOff>123825</xdr:rowOff>
    </xdr:to>
    <xdr:sp>
      <xdr:nvSpPr>
        <xdr:cNvPr id="15" name="Text 21"/>
        <xdr:cNvSpPr txBox="1">
          <a:spLocks noChangeArrowheads="1"/>
        </xdr:cNvSpPr>
      </xdr:nvSpPr>
      <xdr:spPr>
        <a:xfrm>
          <a:off x="838200" y="20193000"/>
          <a:ext cx="54292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AMETEK/Lamb Electric Division 
627 Lake Street
Kent, Ohio 44240
U.S.A.
Tel:  (330) 673-3451  Fax: (330) 673-8994
www.lambelectric.com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2"/>
  <sheetViews>
    <sheetView showGridLines="0" tabSelected="1" zoomScale="90" zoomScaleNormal="90" workbookViewId="0" topLeftCell="A1">
      <selection activeCell="A24" sqref="A24"/>
    </sheetView>
  </sheetViews>
  <sheetFormatPr defaultColWidth="9.140625" defaultRowHeight="12.75"/>
  <cols>
    <col min="1" max="5" width="10.28125" style="0" customWidth="1"/>
    <col min="6" max="6" width="8.28125" style="0" customWidth="1"/>
    <col min="7" max="7" width="7.7109375" style="0" customWidth="1"/>
    <col min="8" max="9" width="7.140625" style="0" customWidth="1"/>
    <col min="10" max="10" width="7.7109375" style="0" customWidth="1"/>
    <col min="11" max="11" width="8.140625" style="0" customWidth="1"/>
    <col min="12" max="13" width="7.421875" style="0" customWidth="1"/>
    <col min="14" max="17" width="10.28125" style="0" hidden="1" customWidth="1"/>
    <col min="18" max="16384" width="10.28125" style="0" customWidth="1"/>
  </cols>
  <sheetData>
    <row r="1" spans="1:13" ht="12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1" customHeight="1">
      <c r="A2" s="50"/>
      <c r="B2" s="35"/>
      <c r="C2" s="35"/>
      <c r="D2" s="35"/>
      <c r="E2" s="35"/>
      <c r="F2" s="35"/>
      <c r="G2" s="35"/>
      <c r="H2" s="35"/>
      <c r="I2" s="50"/>
      <c r="J2" s="35"/>
      <c r="K2" s="51"/>
      <c r="L2" s="52"/>
      <c r="M2" s="35"/>
    </row>
    <row r="3" spans="1:13" ht="12" customHeight="1">
      <c r="A3" s="35"/>
      <c r="B3" s="35"/>
      <c r="C3" s="35"/>
      <c r="D3" s="35"/>
      <c r="E3" s="35"/>
      <c r="F3" s="35"/>
      <c r="G3" s="35"/>
      <c r="H3" s="35"/>
      <c r="I3" s="36"/>
      <c r="J3" s="35"/>
      <c r="K3" s="53"/>
      <c r="L3" s="54"/>
      <c r="M3" s="35"/>
    </row>
    <row r="4" spans="1:13" ht="12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55"/>
      <c r="B5" s="35"/>
      <c r="C5" s="35"/>
      <c r="D5" s="35"/>
      <c r="E5" s="35" t="s">
        <v>0</v>
      </c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5"/>
      <c r="B6" s="35"/>
      <c r="C6" s="35"/>
      <c r="D6" s="35"/>
      <c r="E6" s="35" t="s">
        <v>1</v>
      </c>
      <c r="F6" s="35"/>
      <c r="G6" s="35"/>
      <c r="H6" s="35"/>
      <c r="I6" s="35"/>
      <c r="J6" s="35"/>
      <c r="K6" s="35"/>
      <c r="L6" s="35"/>
      <c r="M6" s="35"/>
    </row>
    <row r="7" spans="1:13" ht="12.7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12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0" s="61" customFormat="1" ht="12.75">
      <c r="A9" s="60" t="s">
        <v>2</v>
      </c>
      <c r="J9" s="60" t="s">
        <v>3</v>
      </c>
    </row>
    <row r="10" spans="1:10" ht="12.75">
      <c r="A10" t="s">
        <v>0</v>
      </c>
      <c r="J10" t="s">
        <v>0</v>
      </c>
    </row>
    <row r="11" spans="1:10" ht="12.75">
      <c r="A11" t="s">
        <v>0</v>
      </c>
      <c r="J11" t="s">
        <v>0</v>
      </c>
    </row>
    <row r="12" spans="1:10" ht="12.75">
      <c r="A12" t="s">
        <v>0</v>
      </c>
      <c r="J12" t="s">
        <v>0</v>
      </c>
    </row>
    <row r="13" spans="1:10" ht="12.75">
      <c r="A13" t="s">
        <v>0</v>
      </c>
      <c r="J13" t="s">
        <v>0</v>
      </c>
    </row>
    <row r="14" spans="1:10" ht="12.75">
      <c r="A14" t="s">
        <v>0</v>
      </c>
      <c r="J14" t="s">
        <v>0</v>
      </c>
    </row>
    <row r="15" spans="1:10" ht="12.75">
      <c r="A15" t="s">
        <v>0</v>
      </c>
      <c r="J15" t="s">
        <v>0</v>
      </c>
    </row>
    <row r="16" spans="1:10" ht="12.75">
      <c r="A16" s="48"/>
      <c r="J16" t="s">
        <v>0</v>
      </c>
    </row>
    <row r="17" ht="12.75">
      <c r="J17" t="s">
        <v>0</v>
      </c>
    </row>
    <row r="18" spans="1:10" ht="12.75">
      <c r="A18" t="s">
        <v>0</v>
      </c>
      <c r="J18" t="s">
        <v>0</v>
      </c>
    </row>
    <row r="19" s="61" customFormat="1" ht="12.75">
      <c r="A19" s="60" t="s">
        <v>4</v>
      </c>
    </row>
    <row r="22" spans="1:3" ht="12.75">
      <c r="A22" s="35" t="s">
        <v>0</v>
      </c>
      <c r="B22" s="49"/>
      <c r="C22" s="35"/>
    </row>
    <row r="23" spans="1:3" ht="12.75">
      <c r="A23" s="35" t="s">
        <v>0</v>
      </c>
      <c r="B23" s="35"/>
      <c r="C23" s="35"/>
    </row>
    <row r="24" spans="1:3" ht="12.75">
      <c r="A24" s="35" t="s">
        <v>0</v>
      </c>
      <c r="B24" s="35"/>
      <c r="C24" s="35"/>
    </row>
    <row r="25" spans="1:3" ht="12.75">
      <c r="A25" s="35" t="s">
        <v>0</v>
      </c>
      <c r="B25" s="35"/>
      <c r="C25" s="35"/>
    </row>
    <row r="28" ht="12.75">
      <c r="E28" s="7"/>
    </row>
    <row r="29" spans="1:13" ht="12.75">
      <c r="A29" s="12" t="s">
        <v>5</v>
      </c>
      <c r="B29" s="13"/>
      <c r="C29" s="13"/>
      <c r="D29" s="13"/>
      <c r="E29" s="25" t="s">
        <v>6</v>
      </c>
      <c r="F29" s="13"/>
      <c r="G29" s="13"/>
      <c r="H29" s="13"/>
      <c r="I29" s="13"/>
      <c r="J29" s="13"/>
      <c r="K29" s="13"/>
      <c r="L29" s="13"/>
      <c r="M29" s="13"/>
    </row>
    <row r="30" spans="7:17" ht="12.75">
      <c r="G30" s="20" t="s">
        <v>7</v>
      </c>
      <c r="H30" s="21" t="s">
        <v>8</v>
      </c>
      <c r="I30" s="20" t="s">
        <v>9</v>
      </c>
      <c r="J30" s="21" t="s">
        <v>10</v>
      </c>
      <c r="K30" s="20" t="s">
        <v>11</v>
      </c>
      <c r="L30" s="21" t="s">
        <v>12</v>
      </c>
      <c r="M30" s="20" t="s">
        <v>13</v>
      </c>
      <c r="O30" s="7" t="s">
        <v>14</v>
      </c>
      <c r="P30" s="7"/>
      <c r="Q30" s="7"/>
    </row>
    <row r="31" spans="7:17" ht="12.75">
      <c r="G31" s="22" t="s">
        <v>15</v>
      </c>
      <c r="H31" s="23"/>
      <c r="I31" s="22" t="s">
        <v>16</v>
      </c>
      <c r="J31" s="23"/>
      <c r="K31" s="22" t="s">
        <v>17</v>
      </c>
      <c r="L31" s="23" t="s">
        <v>18</v>
      </c>
      <c r="M31" s="22" t="s">
        <v>9</v>
      </c>
      <c r="O31" t="s">
        <v>7</v>
      </c>
      <c r="P31" t="s">
        <v>11</v>
      </c>
      <c r="Q31" t="s">
        <v>12</v>
      </c>
    </row>
    <row r="32" spans="7:17" ht="12.75">
      <c r="G32" s="2">
        <v>2</v>
      </c>
      <c r="H32" s="4">
        <v>10.5</v>
      </c>
      <c r="I32" s="3">
        <v>1252</v>
      </c>
      <c r="J32" s="3">
        <v>21890</v>
      </c>
      <c r="K32" s="4">
        <v>3.6</v>
      </c>
      <c r="L32" s="4">
        <v>101.3</v>
      </c>
      <c r="M32" s="9">
        <v>43</v>
      </c>
      <c r="O32" s="1">
        <v>0</v>
      </c>
      <c r="P32" s="9">
        <f>K44</f>
        <v>114.4</v>
      </c>
      <c r="Q32" s="9">
        <f>L44</f>
        <v>0</v>
      </c>
    </row>
    <row r="33" spans="1:17" ht="12.75">
      <c r="A33" s="5" t="s">
        <v>19</v>
      </c>
      <c r="G33" s="2">
        <v>1.75</v>
      </c>
      <c r="H33" s="4">
        <v>10.5</v>
      </c>
      <c r="I33" s="3">
        <v>1254</v>
      </c>
      <c r="J33" s="3">
        <v>21880</v>
      </c>
      <c r="K33" s="4">
        <v>6</v>
      </c>
      <c r="L33" s="4">
        <v>100.1</v>
      </c>
      <c r="M33" s="9">
        <v>71</v>
      </c>
      <c r="O33" s="1">
        <v>0.25</v>
      </c>
      <c r="P33" s="9">
        <f>K43</f>
        <v>96.6</v>
      </c>
      <c r="Q33" s="9">
        <f>L43</f>
        <v>8.2</v>
      </c>
    </row>
    <row r="34" spans="1:17" ht="12.75">
      <c r="A34" s="5" t="s">
        <v>20</v>
      </c>
      <c r="G34" s="2">
        <v>1.5</v>
      </c>
      <c r="H34" s="4">
        <v>10.5</v>
      </c>
      <c r="I34" s="3">
        <v>1259</v>
      </c>
      <c r="J34" s="3">
        <v>21790</v>
      </c>
      <c r="K34" s="4">
        <v>10.8</v>
      </c>
      <c r="L34" s="4">
        <v>98.7</v>
      </c>
      <c r="M34" s="9">
        <v>125</v>
      </c>
      <c r="O34" s="1">
        <v>0.375</v>
      </c>
      <c r="P34" s="9">
        <f>K42</f>
        <v>86.6</v>
      </c>
      <c r="Q34" s="9">
        <f>L42</f>
        <v>17.5</v>
      </c>
    </row>
    <row r="35" spans="1:17" ht="12.75">
      <c r="A35" s="5" t="s">
        <v>21</v>
      </c>
      <c r="G35" s="2">
        <v>1.25</v>
      </c>
      <c r="H35" s="4">
        <v>10.6</v>
      </c>
      <c r="I35" s="3">
        <v>1267</v>
      </c>
      <c r="J35" s="3">
        <v>21710</v>
      </c>
      <c r="K35" s="4">
        <v>19.9</v>
      </c>
      <c r="L35" s="4">
        <v>93.1</v>
      </c>
      <c r="M35" s="19">
        <v>218</v>
      </c>
      <c r="O35" s="1">
        <v>0.5</v>
      </c>
      <c r="P35" s="9">
        <f>K41</f>
        <v>76</v>
      </c>
      <c r="Q35" s="9">
        <f>L41</f>
        <v>29.1</v>
      </c>
    </row>
    <row r="36" spans="1:17" ht="12.75">
      <c r="A36" s="5" t="s">
        <v>22</v>
      </c>
      <c r="G36" s="2">
        <v>1.125</v>
      </c>
      <c r="H36" s="4">
        <v>10.6</v>
      </c>
      <c r="I36" s="3">
        <v>1264</v>
      </c>
      <c r="J36" s="3">
        <v>21740</v>
      </c>
      <c r="K36" s="4">
        <v>26.8</v>
      </c>
      <c r="L36" s="4">
        <v>87.5</v>
      </c>
      <c r="M36" s="9">
        <v>275</v>
      </c>
      <c r="O36" s="1">
        <v>0.625</v>
      </c>
      <c r="P36" s="9">
        <f>K40</f>
        <v>65.9</v>
      </c>
      <c r="Q36" s="9">
        <f>L40</f>
        <v>42.3</v>
      </c>
    </row>
    <row r="37" spans="1:17" ht="12.75">
      <c r="A37" s="5"/>
      <c r="G37" s="2">
        <v>1</v>
      </c>
      <c r="H37" s="4">
        <v>10.5</v>
      </c>
      <c r="I37" s="3">
        <v>1251</v>
      </c>
      <c r="J37" s="3">
        <v>21850</v>
      </c>
      <c r="K37" s="4">
        <v>35.3</v>
      </c>
      <c r="L37" s="4">
        <v>79.3</v>
      </c>
      <c r="M37" s="9">
        <v>329</v>
      </c>
      <c r="O37" s="1">
        <v>0.75</v>
      </c>
      <c r="P37" s="9">
        <f>K39</f>
        <v>55.6</v>
      </c>
      <c r="Q37" s="9">
        <f>L39</f>
        <v>56</v>
      </c>
    </row>
    <row r="38" spans="1:17" ht="12.75">
      <c r="A38" s="5" t="s">
        <v>23</v>
      </c>
      <c r="G38" s="2">
        <v>0.875</v>
      </c>
      <c r="H38" s="4">
        <v>10.2</v>
      </c>
      <c r="I38" s="3">
        <v>1220</v>
      </c>
      <c r="J38" s="3">
        <v>22130</v>
      </c>
      <c r="K38" s="4">
        <v>45.2</v>
      </c>
      <c r="L38" s="4">
        <v>68.7</v>
      </c>
      <c r="M38" s="9">
        <v>365</v>
      </c>
      <c r="O38" s="1">
        <v>0.875</v>
      </c>
      <c r="P38" s="9">
        <f>K38</f>
        <v>45.2</v>
      </c>
      <c r="Q38" s="9">
        <f>L38</f>
        <v>68.7</v>
      </c>
    </row>
    <row r="39" spans="1:17" ht="12.75">
      <c r="A39" s="5" t="s">
        <v>19</v>
      </c>
      <c r="G39" s="2">
        <v>0.75</v>
      </c>
      <c r="H39" s="4">
        <v>9.8</v>
      </c>
      <c r="I39" s="3">
        <v>1167</v>
      </c>
      <c r="J39" s="3">
        <v>22640</v>
      </c>
      <c r="K39" s="4">
        <v>55.6</v>
      </c>
      <c r="L39" s="4">
        <v>56</v>
      </c>
      <c r="M39" s="9">
        <v>366</v>
      </c>
      <c r="O39" s="1">
        <v>1</v>
      </c>
      <c r="P39" s="9">
        <f>K37</f>
        <v>35.3</v>
      </c>
      <c r="Q39" s="9">
        <f>L37</f>
        <v>79.3</v>
      </c>
    </row>
    <row r="40" spans="1:17" ht="12.75">
      <c r="A40" s="5" t="s">
        <v>21</v>
      </c>
      <c r="G40" s="2">
        <v>0.625</v>
      </c>
      <c r="H40" s="4">
        <v>9.2</v>
      </c>
      <c r="I40" s="3">
        <v>1093</v>
      </c>
      <c r="J40" s="3">
        <v>23430</v>
      </c>
      <c r="K40" s="4">
        <v>65.9</v>
      </c>
      <c r="L40" s="4">
        <v>42.3</v>
      </c>
      <c r="M40" s="9">
        <v>327</v>
      </c>
      <c r="O40" s="1">
        <v>1.125</v>
      </c>
      <c r="P40" s="9">
        <f>K36</f>
        <v>26.8</v>
      </c>
      <c r="Q40" s="9">
        <f>L36</f>
        <v>87.5</v>
      </c>
    </row>
    <row r="41" spans="1:17" ht="12.75">
      <c r="A41" s="5" t="s">
        <v>19</v>
      </c>
      <c r="G41" s="2">
        <v>0.5</v>
      </c>
      <c r="H41" s="4">
        <v>8.5</v>
      </c>
      <c r="I41" s="3">
        <v>1008</v>
      </c>
      <c r="J41" s="3">
        <v>24400</v>
      </c>
      <c r="K41" s="4">
        <v>76</v>
      </c>
      <c r="L41" s="4">
        <v>29.1</v>
      </c>
      <c r="M41" s="9">
        <v>260</v>
      </c>
      <c r="O41" s="1">
        <v>1.25</v>
      </c>
      <c r="P41" s="9">
        <f>K35</f>
        <v>19.9</v>
      </c>
      <c r="Q41" s="9">
        <f>L35</f>
        <v>93.1</v>
      </c>
    </row>
    <row r="42" spans="7:17" ht="12.75">
      <c r="G42" s="2">
        <v>0.375</v>
      </c>
      <c r="H42" s="4">
        <v>7.6</v>
      </c>
      <c r="I42" s="3">
        <v>914</v>
      </c>
      <c r="J42" s="3">
        <v>25800</v>
      </c>
      <c r="K42" s="4">
        <v>86.6</v>
      </c>
      <c r="L42" s="4">
        <v>17.5</v>
      </c>
      <c r="M42" s="9">
        <v>178</v>
      </c>
      <c r="O42" s="1">
        <v>1.5</v>
      </c>
      <c r="P42" s="9">
        <f>K34</f>
        <v>10.8</v>
      </c>
      <c r="Q42" s="9">
        <f>L34</f>
        <v>98.7</v>
      </c>
    </row>
    <row r="43" spans="7:17" ht="12.75">
      <c r="G43" s="2">
        <v>0.25</v>
      </c>
      <c r="H43" s="4">
        <v>6.8</v>
      </c>
      <c r="I43" s="3">
        <v>819</v>
      </c>
      <c r="J43" s="3">
        <v>27380</v>
      </c>
      <c r="K43" s="4">
        <v>96.6</v>
      </c>
      <c r="L43" s="4">
        <v>8.2</v>
      </c>
      <c r="M43" s="9">
        <v>93</v>
      </c>
      <c r="O43" s="1">
        <v>1.75</v>
      </c>
      <c r="P43" s="9">
        <f>K33</f>
        <v>6</v>
      </c>
      <c r="Q43" s="9">
        <f>L33</f>
        <v>100.1</v>
      </c>
    </row>
    <row r="44" spans="7:17" ht="12.75">
      <c r="G44" s="2">
        <v>0</v>
      </c>
      <c r="H44" s="4">
        <v>6.2</v>
      </c>
      <c r="I44" s="3">
        <v>748</v>
      </c>
      <c r="J44" s="3">
        <v>28870</v>
      </c>
      <c r="K44" s="4">
        <v>114.4</v>
      </c>
      <c r="L44" s="4">
        <v>0</v>
      </c>
      <c r="M44" s="9">
        <v>0</v>
      </c>
      <c r="O44" s="1">
        <v>2</v>
      </c>
      <c r="P44" s="9">
        <f>K32</f>
        <v>3.6</v>
      </c>
      <c r="Q44" s="9">
        <f>L32</f>
        <v>101.3</v>
      </c>
    </row>
    <row r="45" spans="1:17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P45" s="30"/>
      <c r="Q45" s="30"/>
    </row>
    <row r="46" spans="7:17" ht="12.75">
      <c r="G46" s="14"/>
      <c r="H46" s="14"/>
      <c r="I46" s="14"/>
      <c r="J46" s="14"/>
      <c r="K46" s="14"/>
      <c r="L46" s="14"/>
      <c r="M46" s="14"/>
      <c r="P46" s="30"/>
      <c r="Q46" s="30"/>
    </row>
    <row r="47" spans="1:17" ht="12.75">
      <c r="A47" s="14"/>
      <c r="G47" s="20" t="s">
        <v>7</v>
      </c>
      <c r="H47" s="21" t="s">
        <v>8</v>
      </c>
      <c r="I47" s="20" t="s">
        <v>9</v>
      </c>
      <c r="J47" s="21" t="s">
        <v>10</v>
      </c>
      <c r="K47" s="20" t="s">
        <v>11</v>
      </c>
      <c r="L47" s="21" t="s">
        <v>12</v>
      </c>
      <c r="M47" s="20" t="s">
        <v>13</v>
      </c>
      <c r="O47" s="7" t="s">
        <v>14</v>
      </c>
      <c r="P47" s="31"/>
      <c r="Q47" s="31"/>
    </row>
    <row r="48" spans="1:17" ht="12.75">
      <c r="A48" s="29" t="s">
        <v>22</v>
      </c>
      <c r="G48" s="22" t="s">
        <v>24</v>
      </c>
      <c r="H48" s="23"/>
      <c r="I48" s="22" t="s">
        <v>16</v>
      </c>
      <c r="J48" s="23"/>
      <c r="K48" s="22" t="s">
        <v>25</v>
      </c>
      <c r="L48" s="23" t="s">
        <v>26</v>
      </c>
      <c r="M48" s="22" t="s">
        <v>9</v>
      </c>
      <c r="O48" t="s">
        <v>7</v>
      </c>
      <c r="P48" s="30" t="s">
        <v>11</v>
      </c>
      <c r="Q48" s="30" t="s">
        <v>12</v>
      </c>
    </row>
    <row r="49" spans="1:17" ht="12.75">
      <c r="A49" s="29" t="s">
        <v>27</v>
      </c>
      <c r="G49" s="4">
        <v>48</v>
      </c>
      <c r="H49" s="4">
        <f>(0.56*$H$32)+(0.44*$H$33)</f>
        <v>10.5</v>
      </c>
      <c r="I49" s="9">
        <f>(0.56*$I$32)+(0.44*$I$33)</f>
        <v>1252.88</v>
      </c>
      <c r="J49" s="9">
        <f>(0.56*$J$32)+(0.44*$J$33)</f>
        <v>21885.600000000002</v>
      </c>
      <c r="K49" s="9">
        <f>((0.56*$K$32)+(0.44*$K$33))*25.4</f>
        <v>118.26240000000001</v>
      </c>
      <c r="L49" s="4">
        <f>((0.56*$L$32)+(0.44*$L$33))*0.472</f>
        <v>47.564384</v>
      </c>
      <c r="M49" s="9">
        <f>(0.56*$M$32)+(0.44*$M$33)</f>
        <v>55.32</v>
      </c>
      <c r="O49" s="11">
        <v>0</v>
      </c>
      <c r="P49" s="9">
        <f>K58</f>
        <v>2905.7599999999998</v>
      </c>
      <c r="Q49" s="9">
        <f>L58</f>
        <v>0</v>
      </c>
    </row>
    <row r="50" spans="1:17" ht="12.75">
      <c r="A50" s="29" t="s">
        <v>21</v>
      </c>
      <c r="G50" s="4">
        <v>40</v>
      </c>
      <c r="H50" s="4">
        <f>(0.3*$H$33)+(0.7*$H$34)</f>
        <v>10.5</v>
      </c>
      <c r="I50" s="9">
        <f>(0.3*$I$33)+(0.7*$I$34)</f>
        <v>1257.5</v>
      </c>
      <c r="J50" s="9">
        <f>(0.3*$J$33)+(0.7*$J$34)</f>
        <v>21817</v>
      </c>
      <c r="K50" s="9">
        <f>((0.3*$K$33)+(0.7*$K$34))*25.4</f>
        <v>237.74399999999997</v>
      </c>
      <c r="L50" s="4">
        <f>((0.3*$L$33)+(0.7*$L$34))*0.472</f>
        <v>46.78464</v>
      </c>
      <c r="M50" s="9">
        <f>(0.3*$M$33)+(0.7*$M$34)</f>
        <v>108.8</v>
      </c>
      <c r="O50" s="11">
        <v>6.5</v>
      </c>
      <c r="P50" s="9">
        <f>K57</f>
        <v>2440.9399999999996</v>
      </c>
      <c r="Q50" s="9">
        <f>L57</f>
        <v>4.089879999999999</v>
      </c>
    </row>
    <row r="51" spans="1:17" ht="12.75">
      <c r="A51" s="29" t="s">
        <v>28</v>
      </c>
      <c r="G51" s="4">
        <v>30</v>
      </c>
      <c r="H51" s="4">
        <f>(0.45*$H$35)+(0.55*$H$36)</f>
        <v>10.6</v>
      </c>
      <c r="I51" s="9">
        <f>(0.45*$I$35)+(0.55*$I$36)</f>
        <v>1265.35</v>
      </c>
      <c r="J51" s="9">
        <f>(0.45*$J$35)+(0.55*$J$36)</f>
        <v>21726.5</v>
      </c>
      <c r="K51" s="9">
        <f>((0.45*$K$35)+(0.55*$K$36))*25.4</f>
        <v>601.853</v>
      </c>
      <c r="L51" s="4">
        <f>((0.45*$L$35)+(0.55*$L$36))*0.472</f>
        <v>42.48944</v>
      </c>
      <c r="M51" s="9">
        <f>(0.45*$M$35)+(0.55*$M$36)</f>
        <v>249.35000000000002</v>
      </c>
      <c r="O51" s="11">
        <v>10</v>
      </c>
      <c r="P51" s="9">
        <f>K56</f>
        <v>2159.254</v>
      </c>
      <c r="Q51" s="9">
        <f>L56</f>
        <v>9.08128</v>
      </c>
    </row>
    <row r="52" spans="1:17" ht="12.75">
      <c r="A52" s="29" t="s">
        <v>29</v>
      </c>
      <c r="G52" s="4">
        <v>23</v>
      </c>
      <c r="H52" s="4">
        <f>(0.25*$H$37)+(0.75*$H$38)</f>
        <v>10.274999999999999</v>
      </c>
      <c r="I52" s="9">
        <f>(0.25*$I$37)+(0.75*$I$38)</f>
        <v>1227.75</v>
      </c>
      <c r="J52" s="9">
        <f>(0.25*$J$37)+(0.75*$J$38)</f>
        <v>22060</v>
      </c>
      <c r="K52" s="9">
        <f>((0.25*$K$37)+(0.75*$K$38))*25.4</f>
        <v>1085.2150000000001</v>
      </c>
      <c r="L52" s="4">
        <f>((0.25*$L$37)+(0.75*$L$38))*0.472</f>
        <v>33.6772</v>
      </c>
      <c r="M52" s="9">
        <f>(0.25*$M$37)+(0.75*$M$38)</f>
        <v>356</v>
      </c>
      <c r="O52" s="11">
        <v>13</v>
      </c>
      <c r="P52" s="9">
        <f>K55</f>
        <v>1904.746</v>
      </c>
      <c r="Q52" s="9">
        <f>L55</f>
        <v>14.35824</v>
      </c>
    </row>
    <row r="53" spans="1:17" ht="12.75">
      <c r="A53" s="29" t="s">
        <v>30</v>
      </c>
      <c r="G53" s="4">
        <v>19</v>
      </c>
      <c r="H53" s="4">
        <f>(0.98*$H$39)+(0.02*$H$40)</f>
        <v>9.788</v>
      </c>
      <c r="I53" s="9">
        <f>(0.98*$I$39)+(0.02*$I$40)</f>
        <v>1165.52</v>
      </c>
      <c r="J53" s="9">
        <f>(0.98*$J$39)+(0.02*$J$40)</f>
        <v>22655.8</v>
      </c>
      <c r="K53" s="9">
        <f>((0.98*$K$39)+(0.02*$K$40))*25.4</f>
        <v>1417.4723999999999</v>
      </c>
      <c r="L53" s="4">
        <f>((0.98*$L$39)+(0.02*$L$40))*0.472</f>
        <v>26.302671999999994</v>
      </c>
      <c r="M53" s="9">
        <f>(0.98*$M$39)+(0.02*$M$40)</f>
        <v>365.22</v>
      </c>
      <c r="O53" s="11">
        <v>16</v>
      </c>
      <c r="P53" s="9">
        <f>K54</f>
        <v>1663.3952</v>
      </c>
      <c r="Q53" s="9">
        <f>L54</f>
        <v>20.224255999999997</v>
      </c>
    </row>
    <row r="54" spans="1:17" ht="12.75">
      <c r="A54" s="29"/>
      <c r="G54" s="4">
        <v>16</v>
      </c>
      <c r="H54" s="4">
        <f>(0.04*$H$39)+(0.96*$H$40)</f>
        <v>9.223999999999998</v>
      </c>
      <c r="I54" s="9">
        <f>(0.04*$I$39)+(0.96*$I$40)</f>
        <v>1095.96</v>
      </c>
      <c r="J54" s="9">
        <f>(0.04*$J$39)+(0.96*$J$40)</f>
        <v>23398.399999999998</v>
      </c>
      <c r="K54" s="9">
        <f>((0.04*$K$39)+(0.96*$K$40))*25.4</f>
        <v>1663.3952</v>
      </c>
      <c r="L54" s="4">
        <f>((0.04*$L$39)+(0.96*$L$40))*0.472</f>
        <v>20.224255999999997</v>
      </c>
      <c r="M54" s="9">
        <f>(0.04*$M$39)+(0.96*$M$40)</f>
        <v>328.56</v>
      </c>
      <c r="O54" s="11">
        <v>19</v>
      </c>
      <c r="P54" s="9">
        <f>K53</f>
        <v>1417.4723999999999</v>
      </c>
      <c r="Q54" s="9">
        <f>L53</f>
        <v>26.302671999999994</v>
      </c>
    </row>
    <row r="55" spans="1:17" ht="12.75">
      <c r="A55" s="29" t="s">
        <v>23</v>
      </c>
      <c r="G55" s="4">
        <v>13</v>
      </c>
      <c r="H55" s="4">
        <f>(0.1*$H$40)+(0.9*$H$41)</f>
        <v>8.57</v>
      </c>
      <c r="I55" s="9">
        <f>(0.1*$I$40)+(0.9*$I$41)</f>
        <v>1016.5</v>
      </c>
      <c r="J55" s="9">
        <f>(0.1*$J$40)+(0.9*$J$41)</f>
        <v>24303</v>
      </c>
      <c r="K55" s="9">
        <f>((0.1*$K$40)+(0.9*$K$41))*25.4</f>
        <v>1904.746</v>
      </c>
      <c r="L55" s="4">
        <f>((0.1*$L$40)+(0.9*$L$41))*0.472</f>
        <v>14.35824</v>
      </c>
      <c r="M55" s="9">
        <f>(0.1*$M$40)+(0.9*$M$41)</f>
        <v>266.7</v>
      </c>
      <c r="O55" s="11">
        <v>23</v>
      </c>
      <c r="P55" s="9">
        <f>K52</f>
        <v>1085.2150000000001</v>
      </c>
      <c r="Q55" s="9">
        <f>L52</f>
        <v>33.6772</v>
      </c>
    </row>
    <row r="56" spans="1:17" ht="12.75">
      <c r="A56" s="29" t="s">
        <v>19</v>
      </c>
      <c r="G56" s="4">
        <v>10</v>
      </c>
      <c r="H56" s="4">
        <f>(0.15*$H$41)+(0.85*$H$42)</f>
        <v>7.734999999999999</v>
      </c>
      <c r="I56" s="9">
        <f>(0.15*$I$41)+(0.85*$I$42)</f>
        <v>928.0999999999999</v>
      </c>
      <c r="J56" s="9">
        <f>(0.15*$J$41)+(0.85*$J$42)</f>
        <v>25590</v>
      </c>
      <c r="K56" s="9">
        <f>((0.15*$K$41)+(0.85*$K$42))*25.4</f>
        <v>2159.254</v>
      </c>
      <c r="L56" s="4">
        <f>((0.15*$L$41)+(0.85*$L$42))*0.472</f>
        <v>9.08128</v>
      </c>
      <c r="M56" s="9">
        <f>(0.15*$M$41)+(0.85*$M$42)</f>
        <v>190.29999999999998</v>
      </c>
      <c r="O56" s="11">
        <v>30</v>
      </c>
      <c r="P56" s="9">
        <f>K51</f>
        <v>601.853</v>
      </c>
      <c r="Q56" s="9">
        <f>L51</f>
        <v>42.48944</v>
      </c>
    </row>
    <row r="57" spans="1:17" ht="12.75">
      <c r="A57" s="5" t="s">
        <v>21</v>
      </c>
      <c r="G57" s="4">
        <v>6.5</v>
      </c>
      <c r="H57" s="4">
        <f>(0.05*$H$42)+(0.95*$H$43)</f>
        <v>6.84</v>
      </c>
      <c r="I57" s="9">
        <f>(0.05*$I$42)+(0.95*$I$43)</f>
        <v>823.75</v>
      </c>
      <c r="J57" s="9">
        <f>(0.05*$J$42)+(0.95*$J$43)</f>
        <v>27301</v>
      </c>
      <c r="K57" s="9">
        <f>((0.05*$K$42)+(0.95*$K$43))*25.4</f>
        <v>2440.9399999999996</v>
      </c>
      <c r="L57" s="4">
        <f>((0.05*$L$42)+(0.95*$L$43))*0.472</f>
        <v>4.089879999999999</v>
      </c>
      <c r="M57" s="9">
        <f>(0.05*$M$42)+(0.95*$M$43)</f>
        <v>97.25</v>
      </c>
      <c r="O57" s="11">
        <v>40</v>
      </c>
      <c r="P57" s="9">
        <f>K50</f>
        <v>237.74399999999997</v>
      </c>
      <c r="Q57" s="9">
        <f>L50</f>
        <v>46.78464</v>
      </c>
    </row>
    <row r="58" spans="1:17" ht="12.75">
      <c r="A58" s="5" t="s">
        <v>19</v>
      </c>
      <c r="G58" s="4">
        <v>0</v>
      </c>
      <c r="H58" s="4">
        <f>$H$44</f>
        <v>6.2</v>
      </c>
      <c r="I58" s="9">
        <f>$I$44</f>
        <v>748</v>
      </c>
      <c r="J58" s="9">
        <f>$J$44</f>
        <v>28870</v>
      </c>
      <c r="K58" s="9">
        <f>$K$44*25.4</f>
        <v>2905.7599999999998</v>
      </c>
      <c r="L58" s="4">
        <f>$L$44</f>
        <v>0</v>
      </c>
      <c r="M58" s="9">
        <f>$M$44</f>
        <v>0</v>
      </c>
      <c r="O58" s="11">
        <v>48</v>
      </c>
      <c r="P58" s="9">
        <f>K49</f>
        <v>118.26240000000001</v>
      </c>
      <c r="Q58" s="9">
        <f>L49</f>
        <v>47.564384</v>
      </c>
    </row>
    <row r="59" spans="15:17" ht="12.75">
      <c r="O59" s="17"/>
      <c r="P59" s="18"/>
      <c r="Q59" s="18"/>
    </row>
    <row r="60" spans="7:17" ht="12.75">
      <c r="G60" s="25" t="s">
        <v>31</v>
      </c>
      <c r="O60" s="17"/>
      <c r="P60" s="18"/>
      <c r="Q60" s="18"/>
    </row>
    <row r="61" spans="15:17" ht="12.75">
      <c r="O61" s="17"/>
      <c r="P61" s="18"/>
      <c r="Q61" s="18"/>
    </row>
    <row r="62" spans="15:17" ht="12.75">
      <c r="O62" s="17"/>
      <c r="P62" s="18"/>
      <c r="Q62" s="18"/>
    </row>
    <row r="63" spans="1:17" ht="12.75">
      <c r="A63" s="44" t="s">
        <v>32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O63" s="15"/>
      <c r="P63" s="16"/>
      <c r="Q63" s="16"/>
    </row>
    <row r="64" spans="15:17" ht="12.75">
      <c r="O64" s="15"/>
      <c r="P64" s="16"/>
      <c r="Q64" s="16"/>
    </row>
    <row r="65" spans="1:17" ht="12.75">
      <c r="A65" s="26" t="s">
        <v>33</v>
      </c>
      <c r="B65" s="56" t="s">
        <v>34</v>
      </c>
      <c r="C65" s="26" t="s">
        <v>35</v>
      </c>
      <c r="D65" s="27"/>
      <c r="E65" s="57" t="s">
        <v>36</v>
      </c>
      <c r="F65" s="26" t="s">
        <v>37</v>
      </c>
      <c r="G65" s="56" t="s">
        <v>38</v>
      </c>
      <c r="H65" s="28" t="s">
        <v>39</v>
      </c>
      <c r="I65" s="27"/>
      <c r="J65" s="57" t="s">
        <v>40</v>
      </c>
      <c r="K65" s="26" t="s">
        <v>41</v>
      </c>
      <c r="L65" s="27"/>
      <c r="M65" s="58">
        <v>1340</v>
      </c>
      <c r="O65" s="15"/>
      <c r="P65" s="16"/>
      <c r="Q65" s="16"/>
    </row>
    <row r="67" spans="1:13" s="24" customFormat="1" ht="15.75">
      <c r="A67" s="24" t="s">
        <v>42</v>
      </c>
      <c r="L67" s="59" t="s">
        <v>43</v>
      </c>
      <c r="M67" s="59"/>
    </row>
    <row r="68" spans="1:13" ht="12.75">
      <c r="A68" s="37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38"/>
    </row>
    <row r="69" spans="1:13" ht="12.75">
      <c r="A69" s="43" t="s">
        <v>44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40"/>
    </row>
    <row r="70" spans="1:13" ht="12.75">
      <c r="A70" s="39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40"/>
    </row>
    <row r="71" spans="1:13" ht="12.75">
      <c r="A71" s="39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40"/>
    </row>
    <row r="72" spans="1:13" ht="12.75">
      <c r="A72" s="39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40"/>
    </row>
    <row r="73" spans="1:13" ht="12.75">
      <c r="A73" s="39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40"/>
    </row>
    <row r="74" spans="1:13" ht="12.75">
      <c r="A74" s="39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40"/>
    </row>
    <row r="75" spans="1:13" ht="12.75">
      <c r="A75" s="39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40"/>
    </row>
    <row r="76" spans="1:13" ht="12.75">
      <c r="A76" s="39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40"/>
    </row>
    <row r="77" spans="1:13" ht="12.75">
      <c r="A77" s="39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40"/>
    </row>
    <row r="78" spans="1:13" ht="12.75">
      <c r="A78" s="39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40"/>
    </row>
    <row r="79" spans="1:13" ht="12.75">
      <c r="A79" s="39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40"/>
    </row>
    <row r="80" spans="1:13" ht="12.75">
      <c r="A80" s="39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40"/>
    </row>
    <row r="81" spans="1:13" ht="12.75">
      <c r="A81" s="39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40"/>
    </row>
    <row r="82" spans="1:13" ht="12.75">
      <c r="A82" s="39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40"/>
    </row>
    <row r="83" spans="1:13" ht="12.75">
      <c r="A83" s="39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40"/>
    </row>
    <row r="84" spans="1:13" ht="12.75">
      <c r="A84" s="39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40"/>
    </row>
    <row r="85" spans="1:13" ht="12.75">
      <c r="A85" s="39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40"/>
    </row>
    <row r="86" spans="1:13" ht="12.75">
      <c r="A86" s="39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40"/>
    </row>
    <row r="87" spans="1:13" ht="12.75">
      <c r="A87" s="39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40"/>
    </row>
    <row r="88" spans="1:13" ht="12.75">
      <c r="A88" s="39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40"/>
    </row>
    <row r="89" spans="1:13" ht="12.75">
      <c r="A89" s="39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40"/>
    </row>
    <row r="90" spans="1:13" ht="12.75">
      <c r="A90" s="39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40"/>
    </row>
    <row r="91" spans="1:13" ht="12.75">
      <c r="A91" s="39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40"/>
    </row>
    <row r="92" spans="1:13" ht="12.75">
      <c r="A92" s="39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40"/>
    </row>
    <row r="93" spans="1:13" ht="12.75">
      <c r="A93" s="39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40"/>
    </row>
    <row r="94" spans="1:13" ht="12.75">
      <c r="A94" s="39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40"/>
    </row>
    <row r="95" spans="1:13" ht="12.75">
      <c r="A95" s="39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40"/>
    </row>
    <row r="96" spans="1:13" ht="12.75">
      <c r="A96" s="39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40"/>
    </row>
    <row r="97" spans="1:13" ht="12.75">
      <c r="A97" s="39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40"/>
    </row>
    <row r="98" spans="1:13" ht="12.75">
      <c r="A98" s="39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40"/>
    </row>
    <row r="99" spans="1:13" ht="12.75">
      <c r="A99" s="39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40"/>
    </row>
    <row r="100" spans="1:13" ht="12.75">
      <c r="A100" s="39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40"/>
    </row>
    <row r="101" spans="1:13" ht="12.75">
      <c r="A101" s="39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40"/>
    </row>
    <row r="102" spans="1:13" ht="12.75">
      <c r="A102" s="39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40"/>
    </row>
    <row r="103" spans="1:13" ht="12.75">
      <c r="A103" s="39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40"/>
    </row>
    <row r="104" spans="1:13" ht="12.75">
      <c r="A104" s="39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40"/>
    </row>
    <row r="105" spans="1:13" ht="12.75">
      <c r="A105" s="39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40"/>
    </row>
    <row r="106" spans="1:13" ht="13.5" customHeight="1">
      <c r="A106" s="39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40"/>
    </row>
    <row r="107" spans="1:13" ht="12" customHeight="1">
      <c r="A107" s="39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40"/>
    </row>
    <row r="108" spans="1:13" ht="12.75">
      <c r="A108" s="39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40"/>
    </row>
    <row r="109" spans="1:13" ht="12.75">
      <c r="A109" s="39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40"/>
    </row>
    <row r="110" spans="1:13" ht="12.75">
      <c r="A110" s="39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40"/>
    </row>
    <row r="111" spans="1:13" ht="12.75">
      <c r="A111" s="39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40"/>
    </row>
    <row r="112" spans="1:13" ht="12.75">
      <c r="A112" s="41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42"/>
    </row>
    <row r="113" spans="1:3" ht="12.75">
      <c r="A113" s="5" t="s">
        <v>45</v>
      </c>
      <c r="C113" s="45" t="s">
        <v>46</v>
      </c>
    </row>
    <row r="114" spans="1:13" ht="13.5" thickBo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ht="13.5" thickTop="1"/>
    <row r="116" spans="1:3" ht="15.75">
      <c r="A116" s="8" t="s">
        <v>47</v>
      </c>
      <c r="C116" s="46" t="s">
        <v>48</v>
      </c>
    </row>
    <row r="117" ht="12.75">
      <c r="A117" s="46" t="s">
        <v>49</v>
      </c>
    </row>
    <row r="118" ht="12.75">
      <c r="A118" s="46" t="s">
        <v>50</v>
      </c>
    </row>
    <row r="119" ht="12.75">
      <c r="A119" s="46" t="s">
        <v>51</v>
      </c>
    </row>
    <row r="120" ht="12.75">
      <c r="A120" s="46" t="s">
        <v>52</v>
      </c>
    </row>
    <row r="121" ht="12.75">
      <c r="A121" s="46" t="s">
        <v>53</v>
      </c>
    </row>
    <row r="122" ht="12.75">
      <c r="A122" s="6"/>
    </row>
    <row r="123" spans="14:15" ht="12.75">
      <c r="N123" s="35"/>
      <c r="O123" s="35"/>
    </row>
    <row r="124" spans="1:15" ht="12.7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5"/>
      <c r="O124" s="35"/>
    </row>
    <row r="125" spans="14:15" ht="12.75">
      <c r="N125" s="35"/>
      <c r="O125" s="35"/>
    </row>
    <row r="126" spans="14:15" ht="12.75">
      <c r="N126" s="35"/>
      <c r="O126" s="35"/>
    </row>
    <row r="127" spans="1:15" ht="12.75">
      <c r="A127" s="33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35"/>
      <c r="O127" s="35"/>
    </row>
    <row r="128" spans="2:15" ht="12.75">
      <c r="B128" s="34"/>
      <c r="C128" s="35"/>
      <c r="D128" s="35"/>
      <c r="F128" s="34"/>
      <c r="G128" s="35"/>
      <c r="H128" s="35"/>
      <c r="I128" s="35"/>
      <c r="J128" s="34"/>
      <c r="K128" s="35"/>
      <c r="L128" s="35"/>
      <c r="M128" s="35"/>
      <c r="N128" s="35"/>
      <c r="O128" s="35"/>
    </row>
    <row r="129" spans="2:15" ht="12.75">
      <c r="B129" s="35"/>
      <c r="C129" s="35"/>
      <c r="D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</row>
    <row r="130" spans="2:15" ht="12.75">
      <c r="B130" s="35"/>
      <c r="C130" s="35"/>
      <c r="D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</row>
    <row r="131" spans="2:15" ht="12.75">
      <c r="B131" s="35"/>
      <c r="C131" s="35"/>
      <c r="D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</row>
    <row r="132" spans="1:15" ht="12.75">
      <c r="A132" s="47" t="s">
        <v>54</v>
      </c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35"/>
      <c r="O132" s="35"/>
    </row>
  </sheetData>
  <printOptions horizontalCentered="1" verticalCentered="1"/>
  <pageMargins left="0.5" right="0.5" top="0.25" bottom="0.25" header="0.5" footer="0.5"/>
  <pageSetup orientation="portrait" scale="85" r:id="rId2"/>
  <rowBreaks count="1" manualBreakCount="1">
    <brk id="65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A. Beaujon, III</dc:creator>
  <cp:keywords/>
  <dc:description/>
  <cp:lastModifiedBy>Ward</cp:lastModifiedBy>
  <dcterms:created xsi:type="dcterms:W3CDTF">2008-11-03T21:02:58Z</dcterms:created>
  <dcterms:modified xsi:type="dcterms:W3CDTF">2008-11-03T21:02:58Z</dcterms:modified>
  <cp:category/>
  <cp:version/>
  <cp:contentType/>
  <cp:contentStatus/>
</cp:coreProperties>
</file>