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4-00" sheetId="1" r:id="rId1"/>
  </sheets>
  <definedNames>
    <definedName name="_xlnm.Print_Area" localSheetId="0">'119954-00'!$A$1:$M$131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<sst xmlns="http://schemas.openxmlformats.org/spreadsheetml/2006/main" count="85" uniqueCount="59">
  <si>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</si>
  <si>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</si>
  <si>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</si>
  <si>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</si>
  <si>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</si>
  <si>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</si>
  <si>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</si>
  <si>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</si>
  <si>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</si>
  <si>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</si>
  <si>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</si>
  <si>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</si>
  <si>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</si>
  <si>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</si>
  <si>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</si>
  <si>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</si>
  <si>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</si>
  <si>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</si>
  <si>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</si>
  <si>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</si>
  <si>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</si>
  <si>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</si>
  <si>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</si>
  <si>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</si>
  <si>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</si>
  <si>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</si>
  <si>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</si>
  <si>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</si>
  <si>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</si>
  <si>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</si>
  <si>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</si>
  <si>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</si>
  <si>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</si>
  <si>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</si>
  <si>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</si>
  <si>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</si>
  <si>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</si>
  <si>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</si>
  <si>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</si>
  <si>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</si>
  <si>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</si>
  <si>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</si>
  <si>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</si>
  <si>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</si>
  <si>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</si>
  <si>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</si>
  <si>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</si>
  <si>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</si>
  <si>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</si>
  <si>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</si>
  <si>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</si>
  <si>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</si>
  <si>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 xml:space="preserve">Maximum Watts:  </t>
  </si>
  <si>
    <t xml:space="preserve">Minimum Vacuum: </t>
  </si>
  <si>
    <t xml:space="preserve">Minimum Sealed Vacuum: </t>
  </si>
  <si>
    <t>(At 240 volts, 60Hz, test data is corrected to standard conditions of 29.92 Hg, 68° F.)</t>
  </si>
  <si>
    <t>119954-00</t>
  </si>
  <si>
    <t>240v</t>
  </si>
  <si>
    <t>Issued: February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</si>
</sst>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0" xfId="0" applyFont="1" applyAlignment="1">
      <alignment horizontal="centerContinuous"/>
    </xf>
    <xf numFmtId="0" fontId="1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'119954-00'!$P$32:$P$44</c:f>
              <c:numCache>
                <c:ptCount val="13"/>
                <c:pt idx="0">
                  <c:v>92.2</c:v>
                </c:pt>
                <c:pt idx="1">
                  <c:v>86.51</c:v>
                </c:pt>
                <c:pt idx="2">
                  <c:v>83.6</c:v>
                </c:pt>
                <c:pt idx="3">
                  <c:v>75.7</c:v>
                </c:pt>
                <c:pt idx="4">
                  <c:v>69.11</c:v>
                </c:pt>
                <c:pt idx="5">
                  <c:v>61.31</c:v>
                </c:pt>
                <c:pt idx="6">
                  <c:v>53.64</c:v>
                </c:pt>
                <c:pt idx="7">
                  <c:v>45.24</c:v>
                </c:pt>
                <c:pt idx="8">
                  <c:v>37.27</c:v>
                </c:pt>
                <c:pt idx="9">
                  <c:v>30.63</c:v>
                </c:pt>
                <c:pt idx="10">
                  <c:v>19.21</c:v>
                </c:pt>
                <c:pt idx="11">
                  <c:v>11.99</c:v>
                </c:pt>
                <c:pt idx="12">
                  <c:v>7.63</c:v>
                </c:pt>
              </c:numCache>
            </c:numRef>
          </c:val>
          <c:smooth val="0"/>
        </c:ser>
        <c:marker val="1"/>
        <c:axId val="59593504"/>
        <c:axId val="66579489"/>
      </c:lineChart>
      <c:lineChart>
        <c:grouping val="standard"/>
        <c:varyColors val="0"/>
        <c:ser>
          <c:idx val="0"/>
          <c:order val="1"/>
          <c:tx>
            <c:strRef>
              <c:f>'119954-00'!$L$29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'119954-00'!$Q$32:$Q$44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16.3</c:v>
                </c:pt>
                <c:pt idx="3">
                  <c:v>27.4</c:v>
                </c:pt>
                <c:pt idx="4">
                  <c:v>41</c:v>
                </c:pt>
                <c:pt idx="5">
                  <c:v>55.8</c:v>
                </c:pt>
                <c:pt idx="6">
                  <c:v>71.2</c:v>
                </c:pt>
                <c:pt idx="7">
                  <c:v>85.3</c:v>
                </c:pt>
                <c:pt idx="8">
                  <c:v>98.2</c:v>
                </c:pt>
                <c:pt idx="9">
                  <c:v>110.1</c:v>
                </c:pt>
                <c:pt idx="10">
                  <c:v>125.4</c:v>
                </c:pt>
                <c:pt idx="11">
                  <c:v>136.4</c:v>
                </c:pt>
                <c:pt idx="12">
                  <c:v>142.8</c:v>
                </c:pt>
              </c:numCache>
            </c:numRef>
          </c:val>
          <c:smooth val="0"/>
        </c:ser>
        <c:marker val="1"/>
        <c:axId val="62344490"/>
        <c:axId val="24229499"/>
      </c:line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66579489"/>
        <c:crosses val="autoZero"/>
        <c:auto val="0"/>
        <c:lblOffset val="100"/>
        <c:noMultiLvlLbl val="0"/>
      </c:catAx>
      <c:valAx>
        <c:axId val="6657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At val="1"/>
        <c:crossBetween val="between"/>
        <c:dispUnits/>
      </c:valAx>
      <c:catAx>
        <c:axId val="62344490"/>
        <c:scaling>
          <c:orientation val="minMax"/>
        </c:scaling>
        <c:axPos val="b"/>
        <c:delete val="1"/>
        <c:majorTickMark val="in"/>
        <c:minorTickMark val="none"/>
        <c:tickLblPos val="nextTo"/>
        <c:crossAx val="24229499"/>
        <c:crosses val="autoZero"/>
        <c:auto val="0"/>
        <c:lblOffset val="100"/>
        <c:noMultiLvlLbl val="0"/>
      </c:catAx>
      <c:valAx>
        <c:axId val="24229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738900"/>
        <c:axId val="16432373"/>
      </c:lineChart>
      <c:lineChart>
        <c:grouping val="standard"/>
        <c:varyColors val="0"/>
        <c:ser>
          <c:idx val="0"/>
          <c:order val="1"/>
          <c:tx>
            <c:strRef>
              <c:f>'119954-00'!$Q$48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673630"/>
        <c:axId val="55953807"/>
      </c:lineChart>
      <c:cat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auto val="0"/>
        <c:lblOffset val="100"/>
        <c:noMultiLvlLbl val="0"/>
      </c:catAx>
      <c:valAx>
        <c:axId val="1643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At val="1"/>
        <c:crossBetween val="between"/>
        <c:dispUnits/>
      </c:valAx>
      <c:catAx>
        <c:axId val="13673630"/>
        <c:scaling>
          <c:orientation val="minMax"/>
        </c:scaling>
        <c:axPos val="b"/>
        <c:delete val="1"/>
        <c:majorTickMark val="in"/>
        <c:minorTickMark val="none"/>
        <c:tickLblPos val="nextTo"/>
        <c:crossAx val="55953807"/>
        <c:crosses val="autoZero"/>
        <c:auto val="0"/>
        <c:lblOffset val="100"/>
        <c:noMultiLvlLbl val="0"/>
      </c:catAx>
      <c:valAx>
        <c:axId val="5595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image" Target="../media/image6.png" /><Relationship Id="rId6" Type="http://schemas.openxmlformats.org/officeDocument/2006/relationships/image" Target="../media/image3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0</xdr:row>
      <xdr:rowOff>123825</xdr:rowOff>
    </xdr:from>
    <xdr:to>
      <xdr:col>12</xdr:col>
      <xdr:colOff>352425</xdr:colOff>
      <xdr:row>1</xdr:row>
      <xdr:rowOff>152400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295900" y="123825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66675</xdr:rowOff>
    </xdr:from>
    <xdr:to>
      <xdr:col>10</xdr:col>
      <xdr:colOff>314325</xdr:colOff>
      <xdr:row>3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61975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257175</xdr:colOff>
      <xdr:row>2</xdr:row>
      <xdr:rowOff>57150</xdr:rowOff>
    </xdr:from>
    <xdr:to>
      <xdr:col>12</xdr:col>
      <xdr:colOff>333375</xdr:colOff>
      <xdr:row>3</xdr:row>
      <xdr:rowOff>133350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38875" y="55245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119954-00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
  separation of working air from
  motor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- 240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240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2025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152400</xdr:rowOff>
    </xdr:from>
    <xdr:to>
      <xdr:col>12</xdr:col>
      <xdr:colOff>438150</xdr:colOff>
      <xdr:row>100</xdr:row>
      <xdr:rowOff>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rcRect l="12023" t="7453" r="18582" b="14907"/>
        <a:stretch>
          <a:fillRect/>
        </a:stretch>
      </xdr:blipFill>
      <xdr:spPr>
        <a:xfrm>
          <a:off x="19050" y="11696700"/>
          <a:ext cx="74390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76200</xdr:rowOff>
    </xdr:from>
    <xdr:to>
      <xdr:col>8</xdr:col>
      <xdr:colOff>171450</xdr:colOff>
      <xdr:row>25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rcRect l="18582" t="14907" r="43724" b="14907"/>
        <a:stretch>
          <a:fillRect/>
        </a:stretch>
      </xdr:blipFill>
      <xdr:spPr>
        <a:xfrm>
          <a:off x="2009775" y="1028700"/>
          <a:ext cx="3152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43" sqref="S43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5" ht="12.75">
      <c r="I5" s="60"/>
    </row>
    <row r="6" ht="12.75">
      <c r="I6" s="60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55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2" t="s">
        <v>11</v>
      </c>
      <c r="H30" s="52"/>
      <c r="I30" s="52" t="s">
        <v>12</v>
      </c>
      <c r="J30" s="52"/>
      <c r="K30" s="52" t="s">
        <v>13</v>
      </c>
      <c r="L30" s="52" t="s">
        <v>14</v>
      </c>
      <c r="M30" s="52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6" t="s">
        <v>16</v>
      </c>
      <c r="H31" s="54">
        <v>6.6</v>
      </c>
      <c r="I31" s="55">
        <v>1490</v>
      </c>
      <c r="J31" s="53">
        <v>26985</v>
      </c>
      <c r="K31" s="54">
        <v>7.63</v>
      </c>
      <c r="L31" s="54">
        <v>142.8</v>
      </c>
      <c r="M31" s="55">
        <v>12.2</v>
      </c>
      <c r="N31" s="24"/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6" t="s">
        <v>17</v>
      </c>
      <c r="H32" s="54">
        <v>6.63</v>
      </c>
      <c r="I32" s="55">
        <v>1497</v>
      </c>
      <c r="J32" s="53">
        <v>26885</v>
      </c>
      <c r="K32" s="54">
        <v>11.99</v>
      </c>
      <c r="L32" s="54">
        <v>136.4</v>
      </c>
      <c r="M32" s="55">
        <v>192.3</v>
      </c>
      <c r="N32" s="24"/>
      <c r="O32" s="1">
        <v>0</v>
      </c>
      <c r="P32" s="7">
        <f>K43</f>
        <v>92.2</v>
      </c>
      <c r="Q32" s="7">
        <f>L43</f>
        <v>0</v>
      </c>
      <c r="U32" s="24"/>
    </row>
    <row r="33" spans="1:21" ht="12.75">
      <c r="A33" s="3" t="s">
        <v>18</v>
      </c>
      <c r="F33" s="24"/>
      <c r="G33" s="56" t="s">
        <v>19</v>
      </c>
      <c r="H33" s="54">
        <v>6.64</v>
      </c>
      <c r="I33" s="55">
        <v>1500</v>
      </c>
      <c r="J33" s="53">
        <v>26886</v>
      </c>
      <c r="K33" s="54">
        <v>19.21</v>
      </c>
      <c r="L33" s="54">
        <v>125.4</v>
      </c>
      <c r="M33" s="55">
        <v>283.4</v>
      </c>
      <c r="N33" s="24"/>
      <c r="O33" s="1">
        <v>0.25</v>
      </c>
      <c r="P33" s="7">
        <f>K42</f>
        <v>86.51</v>
      </c>
      <c r="Q33" s="7">
        <f>L42</f>
        <v>7.7</v>
      </c>
      <c r="U33" s="24"/>
    </row>
    <row r="34" spans="1:21" ht="12.75">
      <c r="A34" s="3" t="s">
        <v>20</v>
      </c>
      <c r="F34" s="24"/>
      <c r="G34" s="56" t="s">
        <v>21</v>
      </c>
      <c r="H34" s="54">
        <v>6.59</v>
      </c>
      <c r="I34" s="55">
        <v>1487</v>
      </c>
      <c r="J34" s="53">
        <v>27037</v>
      </c>
      <c r="K34" s="54">
        <v>30.63</v>
      </c>
      <c r="L34" s="54">
        <v>110.1</v>
      </c>
      <c r="M34" s="55">
        <v>396.8</v>
      </c>
      <c r="N34" s="24"/>
      <c r="O34" s="1">
        <v>0.375</v>
      </c>
      <c r="P34" s="7">
        <f>K41</f>
        <v>83.6</v>
      </c>
      <c r="Q34" s="7">
        <f>L41</f>
        <v>16.3</v>
      </c>
      <c r="U34" s="24"/>
    </row>
    <row r="35" spans="1:21" ht="12.75">
      <c r="A35" s="3" t="s">
        <v>22</v>
      </c>
      <c r="F35" s="24"/>
      <c r="G35" s="56">
        <v>1.125</v>
      </c>
      <c r="H35" s="54">
        <v>6.46</v>
      </c>
      <c r="I35" s="55">
        <v>1460</v>
      </c>
      <c r="J35" s="53">
        <v>27273</v>
      </c>
      <c r="K35" s="54">
        <v>37.27</v>
      </c>
      <c r="L35" s="54">
        <v>98.2</v>
      </c>
      <c r="M35" s="55">
        <v>430.6</v>
      </c>
      <c r="N35" s="24"/>
      <c r="O35" s="1">
        <v>0.5</v>
      </c>
      <c r="P35" s="7">
        <f>K40</f>
        <v>75.7</v>
      </c>
      <c r="Q35" s="7">
        <f>L40</f>
        <v>27.4</v>
      </c>
      <c r="U35" s="24"/>
    </row>
    <row r="36" spans="1:21" ht="12.75">
      <c r="A36" s="3" t="s">
        <v>23</v>
      </c>
      <c r="F36" s="24"/>
      <c r="G36" s="56" t="s">
        <v>24</v>
      </c>
      <c r="H36" s="54">
        <v>6.27</v>
      </c>
      <c r="I36" s="55">
        <v>1420</v>
      </c>
      <c r="J36" s="53">
        <v>27614</v>
      </c>
      <c r="K36" s="54">
        <v>45.24</v>
      </c>
      <c r="L36" s="54">
        <v>85.3</v>
      </c>
      <c r="M36" s="55">
        <v>454</v>
      </c>
      <c r="N36" s="24"/>
      <c r="O36" s="1">
        <v>0.625</v>
      </c>
      <c r="P36" s="7">
        <f>K39</f>
        <v>69.11</v>
      </c>
      <c r="Q36" s="7">
        <f>L39</f>
        <v>41</v>
      </c>
      <c r="U36" s="24"/>
    </row>
    <row r="37" spans="1:21" ht="12.75">
      <c r="A37" s="3"/>
      <c r="F37" s="24"/>
      <c r="G37" s="56">
        <v>0.875</v>
      </c>
      <c r="H37" s="54">
        <v>6.04</v>
      </c>
      <c r="I37" s="55">
        <v>1368</v>
      </c>
      <c r="J37" s="53">
        <v>28193</v>
      </c>
      <c r="K37" s="54">
        <v>53.64</v>
      </c>
      <c r="L37" s="54">
        <v>71.2</v>
      </c>
      <c r="M37" s="55">
        <v>449</v>
      </c>
      <c r="N37" s="24"/>
      <c r="O37" s="1">
        <v>0.75</v>
      </c>
      <c r="P37" s="7">
        <f>K38</f>
        <v>61.31</v>
      </c>
      <c r="Q37" s="7">
        <f>L38</f>
        <v>55.8</v>
      </c>
      <c r="U37" s="24"/>
    </row>
    <row r="38" spans="1:21" ht="12.75">
      <c r="A38" s="3" t="s">
        <v>25</v>
      </c>
      <c r="F38" s="24"/>
      <c r="G38" s="56" t="s">
        <v>26</v>
      </c>
      <c r="H38" s="54">
        <v>5.72</v>
      </c>
      <c r="I38" s="55">
        <v>1298</v>
      </c>
      <c r="J38" s="53">
        <v>28865</v>
      </c>
      <c r="K38" s="54">
        <v>61.31</v>
      </c>
      <c r="L38" s="54">
        <v>55.8</v>
      </c>
      <c r="M38" s="55">
        <v>402.4</v>
      </c>
      <c r="N38" s="24"/>
      <c r="O38" s="1">
        <v>0.875</v>
      </c>
      <c r="P38" s="7">
        <f>K37</f>
        <v>53.64</v>
      </c>
      <c r="Q38" s="7">
        <f>L37</f>
        <v>71.2</v>
      </c>
      <c r="U38" s="24"/>
    </row>
    <row r="39" spans="1:21" ht="12.75">
      <c r="A39" s="3" t="s">
        <v>18</v>
      </c>
      <c r="F39" s="24"/>
      <c r="G39" s="56">
        <v>0.625</v>
      </c>
      <c r="H39" s="54">
        <v>6.3</v>
      </c>
      <c r="I39" s="55">
        <v>1209</v>
      </c>
      <c r="J39" s="53">
        <v>29873</v>
      </c>
      <c r="K39" s="54">
        <v>69.11</v>
      </c>
      <c r="L39" s="54">
        <v>41</v>
      </c>
      <c r="M39" s="55">
        <v>333.6</v>
      </c>
      <c r="N39" s="24"/>
      <c r="O39" s="1">
        <v>1</v>
      </c>
      <c r="P39" s="7">
        <f>K36</f>
        <v>45.24</v>
      </c>
      <c r="Q39" s="7">
        <f>L36</f>
        <v>85.3</v>
      </c>
      <c r="U39" s="24"/>
    </row>
    <row r="40" spans="1:21" ht="12.75">
      <c r="A40" s="30" t="s">
        <v>22</v>
      </c>
      <c r="F40" s="24"/>
      <c r="G40" s="56" t="s">
        <v>27</v>
      </c>
      <c r="H40" s="54">
        <v>4.82</v>
      </c>
      <c r="I40" s="55">
        <v>1100</v>
      </c>
      <c r="J40" s="53">
        <v>30986</v>
      </c>
      <c r="K40" s="54">
        <v>75.7</v>
      </c>
      <c r="L40" s="54">
        <v>27.4</v>
      </c>
      <c r="M40" s="55">
        <v>244.2</v>
      </c>
      <c r="N40" s="24"/>
      <c r="O40" s="1">
        <v>1.125</v>
      </c>
      <c r="P40" s="7">
        <f>K35</f>
        <v>37.27</v>
      </c>
      <c r="Q40" s="7">
        <f>L35</f>
        <v>98.2</v>
      </c>
      <c r="U40" s="24"/>
    </row>
    <row r="41" spans="1:21" ht="12.75">
      <c r="A41" s="3" t="s">
        <v>18</v>
      </c>
      <c r="F41" s="24"/>
      <c r="G41" s="56">
        <v>0.375</v>
      </c>
      <c r="H41" s="54">
        <v>4.4</v>
      </c>
      <c r="I41" s="55">
        <v>1017</v>
      </c>
      <c r="J41" s="53">
        <v>32433</v>
      </c>
      <c r="K41" s="54">
        <v>83.6</v>
      </c>
      <c r="L41" s="54">
        <v>16.3</v>
      </c>
      <c r="M41" s="55">
        <v>159.6</v>
      </c>
      <c r="N41" s="24"/>
      <c r="O41" s="1">
        <v>1.25</v>
      </c>
      <c r="P41" s="7">
        <f>K34</f>
        <v>30.63</v>
      </c>
      <c r="Q41" s="7">
        <f>L34</f>
        <v>110.1</v>
      </c>
      <c r="U41" s="24"/>
    </row>
    <row r="42" spans="6:21" ht="12.75">
      <c r="F42" s="24"/>
      <c r="G42" s="56" t="s">
        <v>28</v>
      </c>
      <c r="H42" s="54">
        <v>3.95</v>
      </c>
      <c r="I42" s="55">
        <v>910</v>
      </c>
      <c r="J42" s="53">
        <v>33436</v>
      </c>
      <c r="K42" s="54">
        <v>86.51</v>
      </c>
      <c r="L42" s="54">
        <v>7.7</v>
      </c>
      <c r="M42" s="55">
        <v>78.3</v>
      </c>
      <c r="N42" s="24"/>
      <c r="O42" s="1">
        <v>1.5</v>
      </c>
      <c r="P42" s="7">
        <f>K33</f>
        <v>19.21</v>
      </c>
      <c r="Q42" s="7">
        <f>L33</f>
        <v>125.4</v>
      </c>
      <c r="U42" s="24"/>
    </row>
    <row r="43" spans="7:21" ht="12.75">
      <c r="G43" s="56" t="s">
        <v>29</v>
      </c>
      <c r="H43" s="54">
        <v>3.65</v>
      </c>
      <c r="I43" s="55">
        <v>844</v>
      </c>
      <c r="J43" s="53">
        <v>34068</v>
      </c>
      <c r="K43" s="54">
        <v>92.2</v>
      </c>
      <c r="L43" s="54">
        <v>0</v>
      </c>
      <c r="M43" s="55">
        <v>0</v>
      </c>
      <c r="O43" s="1">
        <v>1.75</v>
      </c>
      <c r="P43" s="7">
        <f>K32</f>
        <v>11.99</v>
      </c>
      <c r="Q43" s="7">
        <f>L32</f>
        <v>136.4</v>
      </c>
      <c r="U43" s="24"/>
    </row>
    <row r="44" spans="15:21" ht="12.75">
      <c r="O44" s="1">
        <v>2</v>
      </c>
      <c r="P44" s="7">
        <f>K31</f>
        <v>7.63</v>
      </c>
      <c r="Q44" s="7">
        <f>L31</f>
        <v>142.8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6.6132</v>
      </c>
      <c r="I49" s="7">
        <f>(0.56*$I$31)+(0.44*$I$32)</f>
        <v>1493.08</v>
      </c>
      <c r="J49" s="7">
        <f>(0.56*$J$31)+(0.44*$J$32)</f>
        <v>26941</v>
      </c>
      <c r="K49" s="7">
        <f>((0.56*$K$31)+(0.44*$K$32))*25.4</f>
        <v>242.52936</v>
      </c>
      <c r="L49" s="2">
        <f>((0.56*$L$31)+(0.44*$L$32))*0.472</f>
        <v>66.07244800000001</v>
      </c>
      <c r="M49" s="7">
        <f>(0.56*$M$31)+(0.44*$M$32)</f>
        <v>91.444</v>
      </c>
      <c r="O49" s="10">
        <v>0</v>
      </c>
      <c r="P49" s="7">
        <f>K58</f>
        <v>2341.88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6.637</v>
      </c>
      <c r="I50" s="7">
        <f>(0.3*$I$32)+(0.7*$I$33)</f>
        <v>1499.1</v>
      </c>
      <c r="J50" s="7">
        <f>(0.3*$J$32)+(0.7*$J$33)</f>
        <v>26885.699999999997</v>
      </c>
      <c r="K50" s="7">
        <f>((0.3*$K$32)+(0.7*$K$33))*25.4</f>
        <v>432.9176</v>
      </c>
      <c r="L50" s="2">
        <f>((0.3*$L$32)+(0.7*$L$33))*0.472</f>
        <v>60.746399999999994</v>
      </c>
      <c r="M50" s="7">
        <f>(0.3*$M$32)+(0.7*$M$33)</f>
        <v>256.06999999999994</v>
      </c>
      <c r="O50" s="10">
        <v>6.5</v>
      </c>
      <c r="P50" s="7">
        <f>K57</f>
        <v>2193.6582999999996</v>
      </c>
      <c r="Q50" s="7">
        <f>L57</f>
        <v>3.8373599999999994</v>
      </c>
    </row>
    <row r="51" spans="1:17" ht="12.75">
      <c r="A51" s="31" t="s">
        <v>34</v>
      </c>
      <c r="G51" s="2">
        <v>30</v>
      </c>
      <c r="H51" s="2">
        <f>(0.45*$H$34)+(0.55*$H$35)</f>
        <v>6.5185</v>
      </c>
      <c r="I51" s="7">
        <f>(0.45*$I$34)+(0.55*$I$35)</f>
        <v>1472.15</v>
      </c>
      <c r="J51" s="7">
        <f>(0.45*$J$34)+(0.55*$J$35)</f>
        <v>27166.800000000003</v>
      </c>
      <c r="K51" s="7">
        <f>((0.45*$K$34)+(0.55*$K$35))*25.4</f>
        <v>870.7628000000001</v>
      </c>
      <c r="L51" s="2">
        <f>((0.45*$L$34)+(0.55*$L$35))*0.472</f>
        <v>48.87796</v>
      </c>
      <c r="M51" s="7">
        <f>(0.45*$M$34)+(0.55*$M$35)</f>
        <v>415.39000000000004</v>
      </c>
      <c r="O51" s="10">
        <v>10</v>
      </c>
      <c r="P51" s="7">
        <f>K56</f>
        <v>2093.341</v>
      </c>
      <c r="Q51" s="7">
        <f>L56</f>
        <v>8.479479999999999</v>
      </c>
    </row>
    <row r="52" spans="1:17" ht="12.75">
      <c r="A52" s="31" t="s">
        <v>35</v>
      </c>
      <c r="G52" s="2">
        <v>23</v>
      </c>
      <c r="H52" s="2">
        <f>(0.25*$H$36)+(0.75*$H$37)</f>
        <v>6.0975</v>
      </c>
      <c r="I52" s="7">
        <f>(0.25*$I$36)+(0.75*$I$37)</f>
        <v>1381</v>
      </c>
      <c r="J52" s="7">
        <f>(0.25*$J$36)+(0.75*$J$37)</f>
        <v>28048.25</v>
      </c>
      <c r="K52" s="7">
        <f>((0.25*$K$36)+(0.75*$K$37))*25.4</f>
        <v>1309.116</v>
      </c>
      <c r="L52" s="2">
        <f>((0.25*$L$36)+(0.75*$L$37))*0.472</f>
        <v>35.2702</v>
      </c>
      <c r="M52" s="7">
        <f>(0.25*$M$36)+(0.75*$M$37)</f>
        <v>450.25</v>
      </c>
      <c r="O52" s="10">
        <v>13</v>
      </c>
      <c r="P52" s="7">
        <f>K55</f>
        <v>1906.0414</v>
      </c>
      <c r="Q52" s="7">
        <f>L55</f>
        <v>13.57472</v>
      </c>
    </row>
    <row r="53" spans="1:17" ht="12.75">
      <c r="A53" s="31" t="s">
        <v>36</v>
      </c>
      <c r="G53" s="2">
        <v>19</v>
      </c>
      <c r="H53" s="2">
        <f>(0.98*$H$38)+(0.02*$H$39)</f>
        <v>5.7316</v>
      </c>
      <c r="I53" s="7">
        <f>(0.98*$I$38)+(0.02*$I$39)</f>
        <v>1296.22</v>
      </c>
      <c r="J53" s="7">
        <f>(0.98*$J$38)+(0.02*$J$39)</f>
        <v>28885.16</v>
      </c>
      <c r="K53" s="7">
        <f>((0.98*$K$38)+(0.02*$K$39))*25.4</f>
        <v>1561.2364</v>
      </c>
      <c r="L53" s="2">
        <f>((0.98*$L$38)+(0.02*$L$39))*0.472</f>
        <v>26.197888</v>
      </c>
      <c r="M53" s="7">
        <f>(0.98*$M$38)+(0.02*$M$39)</f>
        <v>401.024</v>
      </c>
      <c r="O53" s="10">
        <v>16</v>
      </c>
      <c r="P53" s="7">
        <f>K54</f>
        <v>1747.4691999999995</v>
      </c>
      <c r="Q53" s="7">
        <f>L54</f>
        <v>19.631424</v>
      </c>
    </row>
    <row r="54" spans="1:17" ht="12.75">
      <c r="A54" s="31"/>
      <c r="G54" s="2">
        <v>16</v>
      </c>
      <c r="H54" s="2">
        <f>(0.04*$H$38)+(0.96*$H$39)</f>
        <v>6.2768</v>
      </c>
      <c r="I54" s="7">
        <f>(0.04*$I$38)+(0.96*$I$39)</f>
        <v>1212.56</v>
      </c>
      <c r="J54" s="7">
        <f>(0.04*$J$38)+(0.96*$J$39)</f>
        <v>29832.679999999997</v>
      </c>
      <c r="K54" s="7">
        <f>((0.04*$K$38)+(0.96*$K$39))*25.4</f>
        <v>1747.4691999999995</v>
      </c>
      <c r="L54" s="2">
        <f>((0.04*$L$38)+(0.96*$L$39))*0.472</f>
        <v>19.631424</v>
      </c>
      <c r="M54" s="7">
        <f>(0.04*$M$38)+(0.96*$M$39)</f>
        <v>336.35200000000003</v>
      </c>
      <c r="O54" s="10">
        <v>19</v>
      </c>
      <c r="P54" s="7">
        <f>K53</f>
        <v>1561.2364</v>
      </c>
      <c r="Q54" s="7">
        <f>L53</f>
        <v>26.197888</v>
      </c>
    </row>
    <row r="55" spans="1:17" ht="12.75">
      <c r="A55" s="31" t="s">
        <v>25</v>
      </c>
      <c r="G55" s="2">
        <v>13</v>
      </c>
      <c r="H55" s="2">
        <f>(0.1*$H$39)+(0.9*$H$40)</f>
        <v>4.968</v>
      </c>
      <c r="I55" s="7">
        <f>(0.1*$I$39)+(0.9*$I$40)</f>
        <v>1110.9</v>
      </c>
      <c r="J55" s="7">
        <f>(0.1*$J$39)+(0.9*$J$40)</f>
        <v>30874.7</v>
      </c>
      <c r="K55" s="7">
        <f>((0.1*$K$39)+(0.9*$K$40))*25.4</f>
        <v>1906.0414</v>
      </c>
      <c r="L55" s="2">
        <f>((0.1*$L$39)+(0.9*$L$40))*0.472</f>
        <v>13.57472</v>
      </c>
      <c r="M55" s="7">
        <f>(0.1*$M$39)+(0.9*$M$40)</f>
        <v>253.14000000000001</v>
      </c>
      <c r="O55" s="10">
        <v>23</v>
      </c>
      <c r="P55" s="7">
        <f>K52</f>
        <v>1309.116</v>
      </c>
      <c r="Q55" s="7">
        <f>L52</f>
        <v>35.2702</v>
      </c>
    </row>
    <row r="56" spans="1:17" ht="12.75">
      <c r="A56" s="31" t="s">
        <v>18</v>
      </c>
      <c r="G56" s="2">
        <v>10</v>
      </c>
      <c r="H56" s="2">
        <f>(0.15*$H$40)+(0.85*$H$41)</f>
        <v>4.463</v>
      </c>
      <c r="I56" s="7">
        <f>(0.15*$I$40)+(0.85*$I$41)</f>
        <v>1029.4499999999998</v>
      </c>
      <c r="J56" s="7">
        <f>(0.15*$J$40)+(0.85*$J$41)</f>
        <v>32215.949999999997</v>
      </c>
      <c r="K56" s="7">
        <f>((0.15*$K$40)+(0.85*$K$41))*25.4</f>
        <v>2093.341</v>
      </c>
      <c r="L56" s="2">
        <f>((0.15*$L$40)+(0.85*$L$41))*0.472</f>
        <v>8.479479999999999</v>
      </c>
      <c r="M56" s="7">
        <f>(0.15*$M$40)+(0.85*$M$41)</f>
        <v>172.29</v>
      </c>
      <c r="O56" s="10">
        <v>30</v>
      </c>
      <c r="P56" s="7">
        <f>K51</f>
        <v>870.7628000000001</v>
      </c>
      <c r="Q56" s="7">
        <f>L51</f>
        <v>48.87796</v>
      </c>
    </row>
    <row r="57" spans="1:17" ht="12.75">
      <c r="A57" s="31" t="s">
        <v>22</v>
      </c>
      <c r="G57" s="2">
        <v>6.5</v>
      </c>
      <c r="H57" s="2">
        <f>(0.05*$H$41)+(0.95*$H$42)</f>
        <v>3.9725</v>
      </c>
      <c r="I57" s="7">
        <f>(0.05*$I$41)+(0.95*$I$42)</f>
        <v>915.35</v>
      </c>
      <c r="J57" s="7">
        <f>(0.05*$J$41)+(0.95*$J$42)</f>
        <v>33385.85</v>
      </c>
      <c r="K57" s="7">
        <f>((0.05*$K$41)+(0.95*$K$42))*25.4</f>
        <v>2193.6582999999996</v>
      </c>
      <c r="L57" s="2">
        <f>((0.05*$L$41)+(0.95*$L$42))*0.472</f>
        <v>3.8373599999999994</v>
      </c>
      <c r="M57" s="7">
        <f>(0.05*$M$41)+(0.95*$M$42)</f>
        <v>82.365</v>
      </c>
      <c r="O57" s="10">
        <v>40</v>
      </c>
      <c r="P57" s="7">
        <f>K50</f>
        <v>432.9176</v>
      </c>
      <c r="Q57" s="7">
        <f>L50</f>
        <v>60.746399999999994</v>
      </c>
    </row>
    <row r="58" spans="1:17" ht="12.75">
      <c r="A58" s="31" t="s">
        <v>18</v>
      </c>
      <c r="G58" s="2">
        <v>0</v>
      </c>
      <c r="H58" s="2">
        <f>$H$43</f>
        <v>3.65</v>
      </c>
      <c r="I58" s="7">
        <f>$I$43</f>
        <v>844</v>
      </c>
      <c r="J58" s="7">
        <f>$J$43</f>
        <v>34068</v>
      </c>
      <c r="K58" s="7">
        <f>$K$43*25.4</f>
        <v>2341.88</v>
      </c>
      <c r="L58" s="2">
        <f>$L$43</f>
        <v>0</v>
      </c>
      <c r="M58" s="7">
        <f>$M$43</f>
        <v>0</v>
      </c>
      <c r="O58" s="10">
        <v>48</v>
      </c>
      <c r="P58" s="7">
        <f>K49</f>
        <v>242.52936</v>
      </c>
      <c r="Q58" s="7">
        <f>L49</f>
        <v>66.07244800000001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57</v>
      </c>
      <c r="C65" s="26" t="s">
        <v>54</v>
      </c>
      <c r="D65" s="27"/>
      <c r="E65" s="47">
        <v>79</v>
      </c>
      <c r="F65" s="26" t="s">
        <v>40</v>
      </c>
      <c r="G65" s="43"/>
      <c r="H65" s="28" t="s">
        <v>53</v>
      </c>
      <c r="I65" s="27"/>
      <c r="J65" s="47">
        <v>45</v>
      </c>
      <c r="K65" s="26" t="s">
        <v>52</v>
      </c>
      <c r="L65" s="27"/>
      <c r="M65" s="48">
        <v>1420</v>
      </c>
      <c r="O65" s="14"/>
      <c r="P65" s="15"/>
      <c r="Q65" s="15"/>
    </row>
    <row r="67" spans="1:13" s="22" customFormat="1" ht="18">
      <c r="A67" s="22" t="s">
        <v>41</v>
      </c>
      <c r="L67" s="59" t="s">
        <v>56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43</v>
      </c>
      <c r="C112" s="50" t="s">
        <v>44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45</v>
      </c>
      <c r="C115" s="51" t="s">
        <v>46</v>
      </c>
    </row>
    <row r="116" ht="12.75">
      <c r="A116" s="51" t="s">
        <v>47</v>
      </c>
    </row>
    <row r="117" ht="12.75">
      <c r="A117" s="51" t="s">
        <v>48</v>
      </c>
    </row>
    <row r="118" ht="12.75">
      <c r="A118" s="51" t="s">
        <v>49</v>
      </c>
    </row>
    <row r="119" ht="12.75">
      <c r="A119" s="51" t="s">
        <v>50</v>
      </c>
    </row>
    <row r="120" ht="12.75">
      <c r="A120" s="51" t="s">
        <v>51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horizontalDpi="300" verticalDpi="300"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2008-02-07T13:46:41Z</cp:lastPrinted>
  <dcterms:created xsi:type="dcterms:W3CDTF">2000-07-12T15:32:59Z</dcterms:created>
  <dcterms:modified xsi:type="dcterms:W3CDTF">2008-06-09T18:32:52Z</dcterms:modified>
  <cp:category/>
  <cp:version/>
  <cp:contentType/>
  <cp:contentStatus/>
</cp:coreProperties>
</file>