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090" activeTab="0"/>
  </bookViews>
  <sheets>
    <sheet name="116881-50" sheetId="1" r:id="rId1"/>
  </sheets>
  <definedNames>
    <definedName name="_xlnm.Print_Area" localSheetId="0">'116881-50'!$A$1:$M$134</definedName>
  </definedNames>
  <calcPr fullCalcOnLoad="1"/>
</workbook>
</file>

<file path=xl/sharedStrings.xml><?xml version="1.0" encoding="utf-8"?>
<sst xmlns="http://schemas.openxmlformats.org/spreadsheetml/2006/main" count="100" uniqueCount="54">
  <si>
    <t xml:space="preserve">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</si>
  <si>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</si>
  <si>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</si>
  <si>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</si>
  <si>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</si>
  <si>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</si>
  <si>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</si>
  <si>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</si>
  <si>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</si>
  <si>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</si>
  <si>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</si>
  <si>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</si>
  <si>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</si>
  <si>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</si>
  <si>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</si>
  <si>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</si>
  <si>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</si>
  <si>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</si>
  <si>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</si>
  <si>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</si>
  <si>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</si>
  <si>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</si>
  <si>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</si>
  <si>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</si>
  <si>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</si>
  <si>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</si>
  <si>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</si>
  <si>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</si>
  <si>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</si>
  <si>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</si>
  <si>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</si>
  <si>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</si>
  <si>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</si>
  <si>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120 volts</t>
  </si>
  <si>
    <t>Minimum Sealed Vacuum:</t>
  </si>
  <si>
    <t>56.0"</t>
  </si>
  <si>
    <t>ORIFICE:</t>
  </si>
  <si>
    <t>7/8"</t>
  </si>
  <si>
    <t>Minimum Vacuum:</t>
  </si>
  <si>
    <t>26.0"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</si>
  <si>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</si>
  <si>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</si>
  <si>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</si>
  <si>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</si>
  <si>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</si>
  <si>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</si>
  <si>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AMETEK Lamb Electric thru-flow vacuum motors must never be used in applications in which wet or moist conditions are involved,</t>
  </si>
  <si>
    <t>where dry chemicals or other volatile materials are present, or where airflow may be restricted or blocked.  Such motors are designed to permit the vacuumed air</t>
  </si>
  <si>
    <t>to pass over the electrical winding to cool it.  Thus any foam, liquid (including water), dry chemical, or other foreign substance coming in contact with electrical</t>
  </si>
  <si>
    <t>conductors could cause combustion (depending on volatility) or electrical shock.  Failure to observe these precautions could result in property damage and</t>
  </si>
  <si>
    <t>severe personal injury, including death in extreme cases.  All applications incorporating Lamb Electric motors should be submitted to Underwriters Laboratories Inc.</t>
  </si>
  <si>
    <t>or other appropriate organizations or agencies for testing specifically related to the safety of your equipment.</t>
  </si>
  <si>
    <t>116881-50</t>
  </si>
  <si>
    <t>Issued:  March,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</si>
</sst>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3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1825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'116881-50'!$P$34:$P$46</c:f>
              <c:numCache>
                <c:ptCount val="13"/>
                <c:pt idx="0">
                  <c:v>63</c:v>
                </c:pt>
                <c:pt idx="1">
                  <c:v>56.8</c:v>
                </c:pt>
                <c:pt idx="2">
                  <c:v>51.3</c:v>
                </c:pt>
                <c:pt idx="3">
                  <c:v>45.3</c:v>
                </c:pt>
                <c:pt idx="4">
                  <c:v>39.7</c:v>
                </c:pt>
                <c:pt idx="5">
                  <c:v>33.6</c:v>
                </c:pt>
                <c:pt idx="6">
                  <c:v>29</c:v>
                </c:pt>
                <c:pt idx="7">
                  <c:v>24.4</c:v>
                </c:pt>
                <c:pt idx="8">
                  <c:v>20.4</c:v>
                </c:pt>
                <c:pt idx="9">
                  <c:v>16.9</c:v>
                </c:pt>
                <c:pt idx="10">
                  <c:v>10.8</c:v>
                </c:pt>
                <c:pt idx="11">
                  <c:v>6.7</c:v>
                </c:pt>
                <c:pt idx="12">
                  <c:v>4.4</c:v>
                </c:pt>
              </c:numCache>
            </c:numRef>
          </c:val>
          <c:smooth val="0"/>
        </c:ser>
        <c:marker val="1"/>
        <c:axId val="36901478"/>
        <c:axId val="63677847"/>
      </c:lineChart>
      <c:lineChart>
        <c:grouping val="standard"/>
        <c:varyColors val="0"/>
        <c:ser>
          <c:idx val="0"/>
          <c:order val="1"/>
          <c:tx>
            <c:strRef>
              <c:f>'116881-50'!$L$32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'116881-50'!$O$34:$O$46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'116881-50'!$Q$34:$Q$46</c:f>
              <c:numCache>
                <c:ptCount val="13"/>
                <c:pt idx="0">
                  <c:v>0</c:v>
                </c:pt>
                <c:pt idx="1">
                  <c:v>6</c:v>
                </c:pt>
                <c:pt idx="2">
                  <c:v>14</c:v>
                </c:pt>
                <c:pt idx="3">
                  <c:v>23</c:v>
                </c:pt>
                <c:pt idx="4">
                  <c:v>33</c:v>
                </c:pt>
                <c:pt idx="5">
                  <c:v>44</c:v>
                </c:pt>
                <c:pt idx="6">
                  <c:v>55</c:v>
                </c:pt>
                <c:pt idx="7">
                  <c:v>66</c:v>
                </c:pt>
                <c:pt idx="8">
                  <c:v>76</c:v>
                </c:pt>
                <c:pt idx="9">
                  <c:v>86</c:v>
                </c:pt>
                <c:pt idx="10">
                  <c:v>98</c:v>
                </c:pt>
                <c:pt idx="11">
                  <c:v>106</c:v>
                </c:pt>
                <c:pt idx="12">
                  <c:v>112</c:v>
                </c:pt>
              </c:numCache>
            </c:numRef>
          </c:val>
          <c:smooth val="0"/>
        </c:ser>
        <c:marker val="1"/>
        <c:axId val="36229712"/>
        <c:axId val="57631953"/>
      </c:lineChart>
      <c:catAx>
        <c:axId val="3690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auto val="0"/>
        <c:lblOffset val="100"/>
        <c:noMultiLvlLbl val="0"/>
      </c:catAx>
      <c:valAx>
        <c:axId val="63677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At val="1"/>
        <c:crossBetween val="between"/>
        <c:dispUnits/>
      </c:valAx>
      <c:catAx>
        <c:axId val="36229712"/>
        <c:scaling>
          <c:orientation val="minMax"/>
        </c:scaling>
        <c:axPos val="b"/>
        <c:delete val="1"/>
        <c:majorTickMark val="in"/>
        <c:minorTickMark val="none"/>
        <c:tickLblPos val="nextTo"/>
        <c:crossAx val="57631953"/>
        <c:crosses val="autoZero"/>
        <c:auto val="0"/>
        <c:lblOffset val="100"/>
        <c:noMultiLvlLbl val="0"/>
      </c:catAx>
      <c:valAx>
        <c:axId val="5763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0505"/>
          <c:w val="0.16575"/>
          <c:h val="0.1147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0325"/>
          <c:w val="0.93075"/>
          <c:h val="0.93675"/>
        </c:manualLayout>
      </c:layout>
      <c:lineChart>
        <c:grouping val="standard"/>
        <c:varyColors val="0"/>
        <c:ser>
          <c:idx val="1"/>
          <c:order val="0"/>
          <c:tx>
            <c:strRef>
              <c:f>'116881-50'!$P$50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'116881-50'!$P$51:$P$60</c:f>
              <c:numCache>
                <c:ptCount val="10"/>
                <c:pt idx="0">
                  <c:v>1600.1999999999998</c:v>
                </c:pt>
                <c:pt idx="1">
                  <c:v>1435.7349999999997</c:v>
                </c:pt>
                <c:pt idx="2">
                  <c:v>1280.1599999999999</c:v>
                </c:pt>
                <c:pt idx="3">
                  <c:v>1136.3959999999997</c:v>
                </c:pt>
                <c:pt idx="4">
                  <c:v>1002.1824</c:v>
                </c:pt>
                <c:pt idx="5">
                  <c:v>856.5387999999998</c:v>
                </c:pt>
                <c:pt idx="6">
                  <c:v>707.39</c:v>
                </c:pt>
                <c:pt idx="7">
                  <c:v>478.155</c:v>
                </c:pt>
                <c:pt idx="8">
                  <c:v>243.078</c:v>
                </c:pt>
                <c:pt idx="9">
                  <c:v>137.46480000000003</c:v>
                </c:pt>
              </c:numCache>
            </c:numRef>
          </c:val>
          <c:smooth val="0"/>
        </c:ser>
        <c:marker val="1"/>
        <c:axId val="48925530"/>
        <c:axId val="37676587"/>
      </c:lineChart>
      <c:lineChart>
        <c:grouping val="standard"/>
        <c:varyColors val="0"/>
        <c:ser>
          <c:idx val="0"/>
          <c:order val="1"/>
          <c:tx>
            <c:strRef>
              <c:f>'116881-50'!$Q$50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'116881-50'!$O$51:$O$60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'116881-50'!$Q$51:$Q$60</c:f>
              <c:numCache>
                <c:ptCount val="10"/>
                <c:pt idx="0">
                  <c:v>0</c:v>
                </c:pt>
                <c:pt idx="1">
                  <c:v>3.0207999999999995</c:v>
                </c:pt>
                <c:pt idx="2">
                  <c:v>7.2452</c:v>
                </c:pt>
                <c:pt idx="3">
                  <c:v>11.328</c:v>
                </c:pt>
                <c:pt idx="4">
                  <c:v>15.783679999999999</c:v>
                </c:pt>
                <c:pt idx="5">
                  <c:v>20.664159999999995</c:v>
                </c:pt>
                <c:pt idx="6">
                  <c:v>27.258</c:v>
                </c:pt>
                <c:pt idx="7">
                  <c:v>37.995999999999995</c:v>
                </c:pt>
                <c:pt idx="8">
                  <c:v>47.388799999999996</c:v>
                </c:pt>
                <c:pt idx="9">
                  <c:v>51.617920000000005</c:v>
                </c:pt>
              </c:numCache>
            </c:numRef>
          </c:val>
          <c:smooth val="0"/>
        </c:ser>
        <c:marker val="1"/>
        <c:axId val="3544964"/>
        <c:axId val="31904677"/>
      </c:lineChart>
      <c:catAx>
        <c:axId val="4892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auto val="0"/>
        <c:lblOffset val="100"/>
        <c:noMultiLvlLbl val="0"/>
      </c:cat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At val="1"/>
        <c:crossBetween val="between"/>
        <c:dispUnits/>
      </c:valAx>
      <c:catAx>
        <c:axId val="3544964"/>
        <c:scaling>
          <c:orientation val="minMax"/>
        </c:scaling>
        <c:axPos val="b"/>
        <c:delete val="1"/>
        <c:majorTickMark val="in"/>
        <c:minorTickMark val="none"/>
        <c:tickLblPos val="nextTo"/>
        <c:crossAx val="31904677"/>
        <c:crosses val="autoZero"/>
        <c:auto val="0"/>
        <c:lblOffset val="100"/>
        <c:noMultiLvlLbl val="0"/>
      </c:catAx>
      <c:valAx>
        <c:axId val="31904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056"/>
          <c:w val="0.17475"/>
          <c:h val="0.116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95250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05725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219075</xdr:colOff>
      <xdr:row>5</xdr:row>
      <xdr:rowOff>114300</xdr:rowOff>
    </xdr:from>
    <xdr:to>
      <xdr:col>10</xdr:col>
      <xdr:colOff>447675</xdr:colOff>
      <xdr:row>7</xdr:row>
      <xdr:rowOff>123825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92392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371475</xdr:colOff>
      <xdr:row>5</xdr:row>
      <xdr:rowOff>114300</xdr:rowOff>
    </xdr:from>
    <xdr:to>
      <xdr:col>12</xdr:col>
      <xdr:colOff>447675</xdr:colOff>
      <xdr:row>7</xdr:row>
      <xdr:rowOff>104775</xdr:rowOff>
    </xdr:to>
    <xdr:sp>
      <xdr:nvSpPr>
        <xdr:cNvPr id="4" name="Text 28"/>
        <xdr:cNvSpPr txBox="1">
          <a:spLocks noChangeArrowheads="1"/>
        </xdr:cNvSpPr>
      </xdr:nvSpPr>
      <xdr:spPr>
        <a:xfrm>
          <a:off x="6334125" y="923925"/>
          <a:ext cx="1114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116881-50</a:t>
          </a:r>
        </a:p>
      </xdr:txBody>
    </xdr:sp>
    <xdr:clientData/>
  </xdr:twoCellAnchor>
  <xdr:twoCellAnchor>
    <xdr:from>
      <xdr:col>8</xdr:col>
      <xdr:colOff>447675</xdr:colOff>
      <xdr:row>11</xdr:row>
      <xdr:rowOff>9525</xdr:rowOff>
    </xdr:from>
    <xdr:to>
      <xdr:col>12</xdr:col>
      <xdr:colOff>438150</xdr:colOff>
      <xdr:row>24</xdr:row>
      <xdr:rowOff>66675</xdr:rowOff>
    </xdr:to>
    <xdr:sp>
      <xdr:nvSpPr>
        <xdr:cNvPr id="5" name="Text 31"/>
        <xdr:cNvSpPr txBox="1">
          <a:spLocks noChangeArrowheads="1"/>
        </xdr:cNvSpPr>
      </xdr:nvSpPr>
      <xdr:spPr>
        <a:xfrm>
          <a:off x="5419725" y="1790700"/>
          <a:ext cx="2019300" cy="2162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50/60 Hz
- UL recognized, category PRGY2 (E47185)
- CSA certified, class 1611 01 (LR31393)
- Provision for grounding
- Skeleton-frame design
- The Lamb Electric vacuum motor line offers a wide range of performance levels to meet design needs
</a:t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3</xdr:col>
      <xdr:colOff>9525</xdr:colOff>
      <xdr:row>19</xdr:row>
      <xdr:rowOff>9525</xdr:rowOff>
    </xdr:to>
    <xdr:sp>
      <xdr:nvSpPr>
        <xdr:cNvPr id="6" name="Text 32"/>
        <xdr:cNvSpPr txBox="1">
          <a:spLocks noChangeArrowheads="1"/>
        </xdr:cNvSpPr>
      </xdr:nvSpPr>
      <xdr:spPr>
        <a:xfrm>
          <a:off x="9525" y="1790700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- 5.7"145 mm diameter
- Ball/ Sleeve bearings
- Single speed
- Thru-flow discharge
- Thermoset fan end bracket
- Aluminum commutator bracket</a:t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3</xdr:col>
      <xdr:colOff>133350</xdr:colOff>
      <xdr:row>28</xdr:row>
      <xdr:rowOff>66675</xdr:rowOff>
    </xdr:to>
    <xdr:sp>
      <xdr:nvSpPr>
        <xdr:cNvPr id="7" name="Text 33"/>
        <xdr:cNvSpPr txBox="1">
          <a:spLocks noChangeArrowheads="1"/>
        </xdr:cNvSpPr>
      </xdr:nvSpPr>
      <xdr:spPr>
        <a:xfrm>
          <a:off x="0" y="3467100"/>
          <a:ext cx="2190750" cy="113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not requiring   
  separation of working air from            
  motor ventilating air
- Designed to handle clean, dry, 
  filtered air only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9" name="Line 44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133350</xdr:rowOff>
    </xdr:from>
    <xdr:to>
      <xdr:col>4</xdr:col>
      <xdr:colOff>371475</xdr:colOff>
      <xdr:row>1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333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114300</xdr:rowOff>
    </xdr:from>
    <xdr:to>
      <xdr:col>5</xdr:col>
      <xdr:colOff>514350</xdr:colOff>
      <xdr:row>4</xdr:row>
      <xdr:rowOff>95250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38150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2</xdr:col>
      <xdr:colOff>57150</xdr:colOff>
      <xdr:row>8</xdr:row>
      <xdr:rowOff>19050</xdr:rowOff>
    </xdr:to>
    <xdr:pic>
      <xdr:nvPicPr>
        <xdr:cNvPr id="12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71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125</xdr:row>
      <xdr:rowOff>57150</xdr:rowOff>
    </xdr:from>
    <xdr:to>
      <xdr:col>10</xdr:col>
      <xdr:colOff>514350</xdr:colOff>
      <xdr:row>131</xdr:row>
      <xdr:rowOff>95250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047750" y="203930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673-3451  Fax: (330) 673-8994
www.lambelectric.com</a:t>
          </a:r>
        </a:p>
      </xdr:txBody>
    </xdr:sp>
    <xdr:clientData/>
  </xdr:twoCellAnchor>
  <xdr:twoCellAnchor editAs="oneCell">
    <xdr:from>
      <xdr:col>3</xdr:col>
      <xdr:colOff>485775</xdr:colOff>
      <xdr:row>11</xdr:row>
      <xdr:rowOff>133350</xdr:rowOff>
    </xdr:from>
    <xdr:to>
      <xdr:col>8</xdr:col>
      <xdr:colOff>66675</xdr:colOff>
      <xdr:row>26</xdr:row>
      <xdr:rowOff>76200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43175" y="1914525"/>
          <a:ext cx="2495550" cy="23717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73</xdr:row>
      <xdr:rowOff>133350</xdr:rowOff>
    </xdr:from>
    <xdr:to>
      <xdr:col>12</xdr:col>
      <xdr:colOff>428625</xdr:colOff>
      <xdr:row>106</xdr:row>
      <xdr:rowOff>57150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991975"/>
          <a:ext cx="7400925" cy="52673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50"/>
      <c r="B5" s="35"/>
      <c r="C5" s="35"/>
      <c r="D5" s="35"/>
      <c r="E5" s="35"/>
      <c r="F5" s="35"/>
      <c r="G5" s="35"/>
      <c r="H5" s="35"/>
      <c r="I5" s="50"/>
      <c r="J5" s="35"/>
      <c r="K5" s="51"/>
      <c r="L5" s="52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3"/>
      <c r="L6" s="54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5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0" s="61" customFormat="1" ht="12.75">
      <c r="A11" s="60" t="s">
        <v>1</v>
      </c>
      <c r="J11" s="60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8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s="61" customFormat="1" ht="12.75">
      <c r="A21" s="60" t="s">
        <v>3</v>
      </c>
    </row>
    <row r="24" spans="1:3" ht="12.75">
      <c r="A24" s="35" t="s">
        <v>0</v>
      </c>
      <c r="B24" s="49"/>
      <c r="C24" s="35"/>
    </row>
    <row r="25" spans="1:3" ht="12.75">
      <c r="A25" s="35" t="s">
        <v>0</v>
      </c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35" t="s">
        <v>0</v>
      </c>
      <c r="B27" s="35"/>
      <c r="C27" s="35"/>
    </row>
    <row r="30" ht="12.75">
      <c r="E30" s="7"/>
    </row>
    <row r="31" spans="1:13" ht="12.75">
      <c r="A31" s="12" t="s">
        <v>4</v>
      </c>
      <c r="B31" s="13"/>
      <c r="C31" s="13"/>
      <c r="D31" s="13"/>
      <c r="E31" s="62" t="s">
        <v>5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6</v>
      </c>
      <c r="H32" s="21" t="s">
        <v>7</v>
      </c>
      <c r="I32" s="20" t="s">
        <v>8</v>
      </c>
      <c r="J32" s="21" t="s">
        <v>9</v>
      </c>
      <c r="K32" s="20" t="s">
        <v>10</v>
      </c>
      <c r="L32" s="21" t="s">
        <v>11</v>
      </c>
      <c r="M32" s="20" t="s">
        <v>12</v>
      </c>
      <c r="O32" s="7" t="s">
        <v>13</v>
      </c>
      <c r="P32" s="7"/>
      <c r="Q32" s="7"/>
    </row>
    <row r="33" spans="7:17" ht="12.75">
      <c r="G33" s="22" t="s">
        <v>14</v>
      </c>
      <c r="H33" s="23"/>
      <c r="I33" s="22" t="s">
        <v>15</v>
      </c>
      <c r="J33" s="23"/>
      <c r="K33" s="22" t="s">
        <v>16</v>
      </c>
      <c r="L33" s="23" t="s">
        <v>17</v>
      </c>
      <c r="M33" s="22" t="s">
        <v>8</v>
      </c>
      <c r="O33" t="s">
        <v>6</v>
      </c>
      <c r="P33" t="s">
        <v>10</v>
      </c>
      <c r="Q33" t="s">
        <v>11</v>
      </c>
    </row>
    <row r="34" spans="7:17" ht="12.75">
      <c r="G34" s="2">
        <v>2</v>
      </c>
      <c r="H34" s="4">
        <v>6.6</v>
      </c>
      <c r="I34" s="3">
        <v>788</v>
      </c>
      <c r="J34" s="3">
        <v>20730</v>
      </c>
      <c r="K34" s="4">
        <v>4.4</v>
      </c>
      <c r="L34" s="4">
        <v>112</v>
      </c>
      <c r="M34" s="9">
        <v>57</v>
      </c>
      <c r="O34" s="1">
        <v>0</v>
      </c>
      <c r="P34" s="9">
        <f>K46</f>
        <v>63</v>
      </c>
      <c r="Q34" s="9">
        <f>L46</f>
        <v>0</v>
      </c>
    </row>
    <row r="35" spans="1:17" ht="12.75">
      <c r="A35" s="5" t="s">
        <v>18</v>
      </c>
      <c r="G35" s="2">
        <v>1.75</v>
      </c>
      <c r="H35" s="4">
        <v>6.7</v>
      </c>
      <c r="I35" s="3">
        <v>795</v>
      </c>
      <c r="J35" s="3">
        <v>20500</v>
      </c>
      <c r="K35" s="4">
        <v>6.7</v>
      </c>
      <c r="L35" s="4">
        <v>106</v>
      </c>
      <c r="M35" s="9">
        <v>84</v>
      </c>
      <c r="O35" s="1">
        <v>0.25</v>
      </c>
      <c r="P35" s="9">
        <f>K45</f>
        <v>56.8</v>
      </c>
      <c r="Q35" s="9">
        <f>L45</f>
        <v>6</v>
      </c>
    </row>
    <row r="36" spans="1:17" ht="12.75">
      <c r="A36" s="5" t="s">
        <v>19</v>
      </c>
      <c r="G36" s="2">
        <v>1.5</v>
      </c>
      <c r="H36" s="4">
        <v>6.7</v>
      </c>
      <c r="I36" s="3">
        <v>797</v>
      </c>
      <c r="J36" s="3">
        <v>20290</v>
      </c>
      <c r="K36" s="4">
        <v>10.8</v>
      </c>
      <c r="L36" s="4">
        <v>98</v>
      </c>
      <c r="M36" s="9">
        <v>125</v>
      </c>
      <c r="O36" s="1">
        <v>0.375</v>
      </c>
      <c r="P36" s="9">
        <f>K44</f>
        <v>51.3</v>
      </c>
      <c r="Q36" s="9">
        <f>L44</f>
        <v>14</v>
      </c>
    </row>
    <row r="37" spans="1:17" ht="12.75">
      <c r="A37" s="5" t="s">
        <v>20</v>
      </c>
      <c r="G37" s="2">
        <v>1.25</v>
      </c>
      <c r="H37" s="4">
        <v>6.8</v>
      </c>
      <c r="I37" s="3">
        <v>802</v>
      </c>
      <c r="J37" s="3">
        <v>20430</v>
      </c>
      <c r="K37" s="4">
        <v>16.9</v>
      </c>
      <c r="L37" s="4">
        <v>86</v>
      </c>
      <c r="M37" s="19">
        <v>170</v>
      </c>
      <c r="O37" s="1">
        <v>0.5</v>
      </c>
      <c r="P37" s="9">
        <f>K43</f>
        <v>45.3</v>
      </c>
      <c r="Q37" s="9">
        <f>L43</f>
        <v>23</v>
      </c>
    </row>
    <row r="38" spans="1:17" ht="12.75">
      <c r="A38" s="5" t="s">
        <v>21</v>
      </c>
      <c r="G38" s="2">
        <v>1.125</v>
      </c>
      <c r="H38" s="4">
        <v>6.7</v>
      </c>
      <c r="I38" s="3">
        <v>790</v>
      </c>
      <c r="J38" s="3">
        <v>20600</v>
      </c>
      <c r="K38" s="4">
        <v>20.4</v>
      </c>
      <c r="L38" s="4">
        <v>76</v>
      </c>
      <c r="M38" s="9">
        <v>184</v>
      </c>
      <c r="O38" s="1">
        <v>0.625</v>
      </c>
      <c r="P38" s="9">
        <f>K42</f>
        <v>39.7</v>
      </c>
      <c r="Q38" s="9">
        <f>L42</f>
        <v>33</v>
      </c>
    </row>
    <row r="39" spans="1:17" ht="12.75">
      <c r="A39" s="5"/>
      <c r="G39" s="2">
        <v>1</v>
      </c>
      <c r="H39" s="4">
        <v>6.5</v>
      </c>
      <c r="I39" s="3">
        <v>770</v>
      </c>
      <c r="J39" s="3">
        <v>20930</v>
      </c>
      <c r="K39" s="4">
        <v>24.4</v>
      </c>
      <c r="L39" s="4">
        <v>66</v>
      </c>
      <c r="M39" s="9">
        <v>190</v>
      </c>
      <c r="O39" s="1">
        <v>0.75</v>
      </c>
      <c r="P39" s="9">
        <f>K41</f>
        <v>33.6</v>
      </c>
      <c r="Q39" s="9">
        <f>L41</f>
        <v>44</v>
      </c>
    </row>
    <row r="40" spans="1:17" ht="12.75">
      <c r="A40" s="5" t="s">
        <v>22</v>
      </c>
      <c r="G40" s="2">
        <v>0.875</v>
      </c>
      <c r="H40" s="4">
        <v>6.3</v>
      </c>
      <c r="I40" s="3">
        <v>746</v>
      </c>
      <c r="J40" s="3">
        <v>21530</v>
      </c>
      <c r="K40" s="4">
        <v>29</v>
      </c>
      <c r="L40" s="4">
        <v>55</v>
      </c>
      <c r="M40" s="9">
        <v>187</v>
      </c>
      <c r="O40" s="1">
        <v>0.875</v>
      </c>
      <c r="P40" s="9">
        <f>K40</f>
        <v>29</v>
      </c>
      <c r="Q40" s="9">
        <f>L40</f>
        <v>55</v>
      </c>
    </row>
    <row r="41" spans="1:17" ht="12.75">
      <c r="A41" s="5" t="s">
        <v>18</v>
      </c>
      <c r="G41" s="2">
        <v>0.75</v>
      </c>
      <c r="H41" s="4">
        <v>6</v>
      </c>
      <c r="I41" s="3">
        <v>715</v>
      </c>
      <c r="J41" s="3">
        <v>22280</v>
      </c>
      <c r="K41" s="4">
        <v>33.6</v>
      </c>
      <c r="L41" s="4">
        <v>44</v>
      </c>
      <c r="M41" s="9">
        <v>172</v>
      </c>
      <c r="O41" s="1">
        <v>1</v>
      </c>
      <c r="P41" s="9">
        <f>K39</f>
        <v>24.4</v>
      </c>
      <c r="Q41" s="9">
        <f>L39</f>
        <v>66</v>
      </c>
    </row>
    <row r="42" spans="1:17" ht="12.75">
      <c r="A42" s="5" t="s">
        <v>20</v>
      </c>
      <c r="G42" s="2">
        <v>0.625</v>
      </c>
      <c r="H42" s="4">
        <v>5.7</v>
      </c>
      <c r="I42" s="3">
        <v>640</v>
      </c>
      <c r="J42" s="3">
        <v>25930</v>
      </c>
      <c r="K42" s="4">
        <v>39.7</v>
      </c>
      <c r="L42" s="4">
        <v>33</v>
      </c>
      <c r="M42" s="9">
        <v>153</v>
      </c>
      <c r="O42" s="1">
        <v>1.125</v>
      </c>
      <c r="P42" s="9">
        <f>K38</f>
        <v>20.4</v>
      </c>
      <c r="Q42" s="9">
        <f>L38</f>
        <v>76</v>
      </c>
    </row>
    <row r="43" spans="1:17" ht="12.75">
      <c r="A43" s="5" t="s">
        <v>18</v>
      </c>
      <c r="G43" s="2">
        <v>0.5</v>
      </c>
      <c r="H43" s="4">
        <v>5.3</v>
      </c>
      <c r="I43" s="3">
        <v>631</v>
      </c>
      <c r="J43" s="3">
        <v>24490</v>
      </c>
      <c r="K43" s="4">
        <v>45.3</v>
      </c>
      <c r="L43" s="4">
        <v>23</v>
      </c>
      <c r="M43" s="9">
        <v>120</v>
      </c>
      <c r="O43" s="1">
        <v>1.25</v>
      </c>
      <c r="P43" s="9">
        <f>K37</f>
        <v>16.9</v>
      </c>
      <c r="Q43" s="9">
        <f>L37</f>
        <v>86</v>
      </c>
    </row>
    <row r="44" spans="7:17" ht="12.75">
      <c r="G44" s="2">
        <v>0.375</v>
      </c>
      <c r="H44" s="4">
        <v>4.9</v>
      </c>
      <c r="I44" s="3">
        <v>586</v>
      </c>
      <c r="J44" s="3">
        <v>25510</v>
      </c>
      <c r="K44" s="4">
        <v>51.3</v>
      </c>
      <c r="L44" s="4">
        <v>14</v>
      </c>
      <c r="M44" s="9">
        <v>81</v>
      </c>
      <c r="O44" s="1">
        <v>1.5</v>
      </c>
      <c r="P44" s="9">
        <f>K36</f>
        <v>10.8</v>
      </c>
      <c r="Q44" s="9">
        <f>L36</f>
        <v>98</v>
      </c>
    </row>
    <row r="45" spans="7:17" ht="12.75">
      <c r="G45" s="2">
        <v>0.25</v>
      </c>
      <c r="H45" s="4">
        <v>4.6</v>
      </c>
      <c r="I45" s="3">
        <v>556</v>
      </c>
      <c r="J45" s="3">
        <v>26780</v>
      </c>
      <c r="K45" s="4">
        <v>56.8</v>
      </c>
      <c r="L45" s="4">
        <v>6</v>
      </c>
      <c r="M45" s="9">
        <v>42</v>
      </c>
      <c r="O45" s="1">
        <v>1.75</v>
      </c>
      <c r="P45" s="9">
        <f>K35</f>
        <v>6.7</v>
      </c>
      <c r="Q45" s="9">
        <f>L35</f>
        <v>106</v>
      </c>
    </row>
    <row r="46" spans="7:17" ht="12.75">
      <c r="G46" s="2">
        <v>0</v>
      </c>
      <c r="H46" s="4">
        <v>4.4</v>
      </c>
      <c r="I46" s="3">
        <v>554</v>
      </c>
      <c r="J46" s="3">
        <v>26870</v>
      </c>
      <c r="K46" s="4">
        <v>63</v>
      </c>
      <c r="L46" s="4">
        <v>0</v>
      </c>
      <c r="M46" s="9">
        <v>0</v>
      </c>
      <c r="O46" s="1">
        <v>2</v>
      </c>
      <c r="P46" s="9">
        <f>K34</f>
        <v>4.4</v>
      </c>
      <c r="Q46" s="9">
        <f>L34</f>
        <v>112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6</v>
      </c>
      <c r="H49" s="21" t="s">
        <v>7</v>
      </c>
      <c r="I49" s="20" t="s">
        <v>8</v>
      </c>
      <c r="J49" s="21" t="s">
        <v>9</v>
      </c>
      <c r="K49" s="20" t="s">
        <v>10</v>
      </c>
      <c r="L49" s="21" t="s">
        <v>11</v>
      </c>
      <c r="M49" s="20" t="s">
        <v>12</v>
      </c>
      <c r="O49" s="7" t="s">
        <v>13</v>
      </c>
      <c r="P49" s="31"/>
      <c r="Q49" s="31"/>
    </row>
    <row r="50" spans="1:17" ht="12.75">
      <c r="A50" s="29" t="s">
        <v>21</v>
      </c>
      <c r="G50" s="22" t="s">
        <v>23</v>
      </c>
      <c r="H50" s="23"/>
      <c r="I50" s="22" t="s">
        <v>15</v>
      </c>
      <c r="J50" s="23"/>
      <c r="K50" s="22" t="s">
        <v>24</v>
      </c>
      <c r="L50" s="23" t="s">
        <v>25</v>
      </c>
      <c r="M50" s="22" t="s">
        <v>8</v>
      </c>
      <c r="O50" t="s">
        <v>6</v>
      </c>
      <c r="P50" s="30" t="s">
        <v>10</v>
      </c>
      <c r="Q50" s="30" t="s">
        <v>11</v>
      </c>
    </row>
    <row r="51" spans="1:17" ht="12.75">
      <c r="A51" s="29" t="s">
        <v>26</v>
      </c>
      <c r="G51" s="4">
        <v>48</v>
      </c>
      <c r="H51" s="4">
        <f>(0.56*$H$34)+(0.44*$H$35)</f>
        <v>6.644</v>
      </c>
      <c r="I51" s="9">
        <f>(0.56*$I$34)+(0.44*$I$35)</f>
        <v>791.08</v>
      </c>
      <c r="J51" s="9">
        <f>(0.56*$J$34)+(0.44*$J$35)</f>
        <v>20628.800000000003</v>
      </c>
      <c r="K51" s="9">
        <f>((0.56*$K$34)+(0.44*$K$35))*25.4</f>
        <v>137.46480000000003</v>
      </c>
      <c r="L51" s="4">
        <f>((0.56*$L$34)+(0.44*$L$35))*0.472</f>
        <v>51.617920000000005</v>
      </c>
      <c r="M51" s="9">
        <f>(0.56*$M$34)+(0.44*$M$35)</f>
        <v>68.88</v>
      </c>
      <c r="O51" s="11">
        <v>0</v>
      </c>
      <c r="P51" s="9">
        <f>K60</f>
        <v>1600.1999999999998</v>
      </c>
      <c r="Q51" s="9">
        <f>L60</f>
        <v>0</v>
      </c>
    </row>
    <row r="52" spans="1:17" ht="12.75">
      <c r="A52" s="29" t="s">
        <v>20</v>
      </c>
      <c r="G52" s="4">
        <v>40</v>
      </c>
      <c r="H52" s="4">
        <f>(0.3*$H$35)+(0.7*$H$36)</f>
        <v>6.699999999999999</v>
      </c>
      <c r="I52" s="9">
        <f>(0.3*$I$35)+(0.7*$I$36)</f>
        <v>796.4</v>
      </c>
      <c r="J52" s="9">
        <f>(0.3*$J$35)+(0.7*$J$36)</f>
        <v>20353</v>
      </c>
      <c r="K52" s="9">
        <f>((0.3*$K$35)+(0.7*$K$36))*25.4</f>
        <v>243.078</v>
      </c>
      <c r="L52" s="4">
        <f>((0.3*$L$35)+(0.7*$L$36))*0.472</f>
        <v>47.388799999999996</v>
      </c>
      <c r="M52" s="9">
        <f>(0.3*$M$35)+(0.7*$M$36)</f>
        <v>112.7</v>
      </c>
      <c r="O52" s="11">
        <v>6.5</v>
      </c>
      <c r="P52" s="9">
        <f>K59</f>
        <v>1435.7349999999997</v>
      </c>
      <c r="Q52" s="9">
        <f>L59</f>
        <v>3.0207999999999995</v>
      </c>
    </row>
    <row r="53" spans="1:17" ht="12.75">
      <c r="A53" s="29" t="s">
        <v>27</v>
      </c>
      <c r="G53" s="4">
        <v>30</v>
      </c>
      <c r="H53" s="4">
        <f>(0.45*$H$37)+(0.55*$H$38)</f>
        <v>6.745000000000001</v>
      </c>
      <c r="I53" s="9">
        <f>(0.45*$I$37)+(0.55*$I$38)</f>
        <v>795.4000000000001</v>
      </c>
      <c r="J53" s="9">
        <f>(0.45*$J$37)+(0.55*$J$38)</f>
        <v>20523.5</v>
      </c>
      <c r="K53" s="9">
        <f>((0.45*$K$37)+(0.55*$K$38))*25.4</f>
        <v>478.155</v>
      </c>
      <c r="L53" s="4">
        <f>((0.45*$L$37)+(0.55*$L$38))*0.472</f>
        <v>37.995999999999995</v>
      </c>
      <c r="M53" s="9">
        <f>(0.45*$M$37)+(0.55*$M$38)</f>
        <v>177.7</v>
      </c>
      <c r="O53" s="11">
        <v>10</v>
      </c>
      <c r="P53" s="9">
        <f>K58</f>
        <v>1280.1599999999999</v>
      </c>
      <c r="Q53" s="9">
        <f>L58</f>
        <v>7.2452</v>
      </c>
    </row>
    <row r="54" spans="1:17" ht="12.75">
      <c r="A54" s="29" t="s">
        <v>28</v>
      </c>
      <c r="G54" s="4">
        <v>23</v>
      </c>
      <c r="H54" s="4">
        <f>(0.25*$H$39)+(0.75*$H$40)</f>
        <v>6.35</v>
      </c>
      <c r="I54" s="9">
        <f>(0.25*$I$39)+(0.75*$I$40)</f>
        <v>752</v>
      </c>
      <c r="J54" s="9">
        <f>(0.25*$J$39)+(0.75*$J$40)</f>
        <v>21380</v>
      </c>
      <c r="K54" s="9">
        <f>((0.25*$K$39)+(0.75*$K$40))*25.4</f>
        <v>707.39</v>
      </c>
      <c r="L54" s="4">
        <f>((0.25*$L$39)+(0.75*$L$40))*0.472</f>
        <v>27.258</v>
      </c>
      <c r="M54" s="9">
        <f>(0.25*$M$39)+(0.75*$M$40)</f>
        <v>187.75</v>
      </c>
      <c r="O54" s="11">
        <v>13</v>
      </c>
      <c r="P54" s="9">
        <f>K57</f>
        <v>1136.3959999999997</v>
      </c>
      <c r="Q54" s="9">
        <f>L57</f>
        <v>11.328</v>
      </c>
    </row>
    <row r="55" spans="1:17" ht="12.75">
      <c r="A55" s="29" t="s">
        <v>29</v>
      </c>
      <c r="G55" s="4">
        <v>19</v>
      </c>
      <c r="H55" s="4">
        <f>(0.98*$H$41)+(0.02*$H$42)</f>
        <v>5.994</v>
      </c>
      <c r="I55" s="9">
        <f>(0.98*$I$41)+(0.02*$I$42)</f>
        <v>713.4999999999999</v>
      </c>
      <c r="J55" s="9">
        <f>(0.98*$J$41)+(0.02*$J$42)</f>
        <v>22352.999999999996</v>
      </c>
      <c r="K55" s="9">
        <f>((0.98*$K$41)+(0.02*$K$42))*25.4</f>
        <v>856.5387999999998</v>
      </c>
      <c r="L55" s="4">
        <f>((0.98*$L$41)+(0.02*$L$42))*0.472</f>
        <v>20.664159999999995</v>
      </c>
      <c r="M55" s="9">
        <f>(0.98*$M$41)+(0.02*$M$42)</f>
        <v>171.62</v>
      </c>
      <c r="O55" s="11">
        <v>16</v>
      </c>
      <c r="P55" s="9">
        <f>K56</f>
        <v>1002.1824</v>
      </c>
      <c r="Q55" s="9">
        <f>L56</f>
        <v>15.783679999999999</v>
      </c>
    </row>
    <row r="56" spans="1:17" ht="12.75">
      <c r="A56" s="29"/>
      <c r="G56" s="4">
        <v>16</v>
      </c>
      <c r="H56" s="4">
        <f>(0.04*$H$41)+(0.96*$H$42)</f>
        <v>5.712</v>
      </c>
      <c r="I56" s="9">
        <f>(0.04*$I$41)+(0.96*$I$42)</f>
        <v>643</v>
      </c>
      <c r="J56" s="9">
        <f>(0.04*$J$41)+(0.96*$J$42)</f>
        <v>25784</v>
      </c>
      <c r="K56" s="9">
        <f>((0.04*$K$41)+(0.96*$K$42))*25.4</f>
        <v>1002.1824</v>
      </c>
      <c r="L56" s="4">
        <f>((0.04*$L$41)+(0.96*$L$42))*0.472</f>
        <v>15.783679999999999</v>
      </c>
      <c r="M56" s="9">
        <f>(0.04*$M$41)+(0.96*$M$42)</f>
        <v>153.76</v>
      </c>
      <c r="O56" s="11">
        <v>19</v>
      </c>
      <c r="P56" s="9">
        <f>K55</f>
        <v>856.5387999999998</v>
      </c>
      <c r="Q56" s="9">
        <f>L55</f>
        <v>20.664159999999995</v>
      </c>
    </row>
    <row r="57" spans="1:17" ht="12.75">
      <c r="A57" s="29" t="s">
        <v>22</v>
      </c>
      <c r="G57" s="4">
        <v>13</v>
      </c>
      <c r="H57" s="4">
        <f>(0.1*$H$42)+(0.9*$H$43)</f>
        <v>5.34</v>
      </c>
      <c r="I57" s="9">
        <f>(0.1*$I$42)+(0.9*$I$43)</f>
        <v>631.9</v>
      </c>
      <c r="J57" s="9">
        <f>(0.1*$J$42)+(0.9*$J$43)</f>
        <v>24634</v>
      </c>
      <c r="K57" s="9">
        <f>((0.1*$K$42)+(0.9*$K$43))*25.4</f>
        <v>1136.3959999999997</v>
      </c>
      <c r="L57" s="4">
        <f>((0.1*$L$42)+(0.9*$L$43))*0.472</f>
        <v>11.328</v>
      </c>
      <c r="M57" s="9">
        <f>(0.1*$M$42)+(0.9*$M$43)</f>
        <v>123.3</v>
      </c>
      <c r="O57" s="11">
        <v>23</v>
      </c>
      <c r="P57" s="9">
        <f>K54</f>
        <v>707.39</v>
      </c>
      <c r="Q57" s="9">
        <f>L54</f>
        <v>27.258</v>
      </c>
    </row>
    <row r="58" spans="1:17" ht="12.75">
      <c r="A58" s="29" t="s">
        <v>18</v>
      </c>
      <c r="G58" s="4">
        <v>10</v>
      </c>
      <c r="H58" s="4">
        <f>(0.15*$H$43)+(0.85*$H$44)</f>
        <v>4.96</v>
      </c>
      <c r="I58" s="9">
        <f>(0.15*$I$43)+(0.85*$I$44)</f>
        <v>592.75</v>
      </c>
      <c r="J58" s="9">
        <f>(0.15*$J$43)+(0.85*$J$44)</f>
        <v>25357</v>
      </c>
      <c r="K58" s="9">
        <f>((0.15*$K$43)+(0.85*$K$44))*25.4</f>
        <v>1280.1599999999999</v>
      </c>
      <c r="L58" s="4">
        <f>((0.15*$L$43)+(0.85*$L$44))*0.472</f>
        <v>7.2452</v>
      </c>
      <c r="M58" s="9">
        <f>(0.15*$M$43)+(0.85*$M$44)</f>
        <v>86.85</v>
      </c>
      <c r="O58" s="11">
        <v>30</v>
      </c>
      <c r="P58" s="9">
        <f>K53</f>
        <v>478.155</v>
      </c>
      <c r="Q58" s="9">
        <f>L53</f>
        <v>37.995999999999995</v>
      </c>
    </row>
    <row r="59" spans="1:17" ht="12.75">
      <c r="A59" s="5" t="s">
        <v>20</v>
      </c>
      <c r="G59" s="4">
        <v>6.5</v>
      </c>
      <c r="H59" s="4">
        <f>(0.05*$H$44)+(0.95*$H$45)</f>
        <v>4.614999999999999</v>
      </c>
      <c r="I59" s="9">
        <f>(0.05*$I$44)+(0.95*$I$45)</f>
        <v>557.4999999999999</v>
      </c>
      <c r="J59" s="9">
        <f>(0.05*$J$44)+(0.95*$J$45)</f>
        <v>26716.5</v>
      </c>
      <c r="K59" s="9">
        <f>((0.05*$K$44)+(0.95*$K$45))*25.4</f>
        <v>1435.7349999999997</v>
      </c>
      <c r="L59" s="4">
        <f>((0.05*$L$44)+(0.95*$L$45))*0.472</f>
        <v>3.0207999999999995</v>
      </c>
      <c r="M59" s="9">
        <f>(0.05*$M$44)+(0.95*$M$45)</f>
        <v>43.949999999999996</v>
      </c>
      <c r="O59" s="11">
        <v>40</v>
      </c>
      <c r="P59" s="9">
        <f>K52</f>
        <v>243.078</v>
      </c>
      <c r="Q59" s="9">
        <f>L52</f>
        <v>47.388799999999996</v>
      </c>
    </row>
    <row r="60" spans="1:17" ht="12.75">
      <c r="A60" s="5" t="s">
        <v>18</v>
      </c>
      <c r="G60" s="4">
        <v>0</v>
      </c>
      <c r="H60" s="4">
        <f>$H$46</f>
        <v>4.4</v>
      </c>
      <c r="I60" s="9">
        <f>$I$46</f>
        <v>554</v>
      </c>
      <c r="J60" s="9">
        <f>$J$46</f>
        <v>26870</v>
      </c>
      <c r="K60" s="9">
        <f>$K$46*25.4</f>
        <v>1600.1999999999998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137.46480000000003</v>
      </c>
      <c r="Q60" s="9">
        <f>L51</f>
        <v>51.617920000000005</v>
      </c>
    </row>
    <row r="61" spans="15:17" ht="12.75">
      <c r="O61" s="17"/>
      <c r="P61" s="18"/>
      <c r="Q61" s="18"/>
    </row>
    <row r="62" spans="7:17" ht="12.75">
      <c r="G62" s="25" t="s">
        <v>30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4" t="s">
        <v>31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32</v>
      </c>
      <c r="B67" s="56" t="s">
        <v>33</v>
      </c>
      <c r="C67" s="26" t="s">
        <v>34</v>
      </c>
      <c r="D67" s="27"/>
      <c r="E67" s="57" t="s">
        <v>35</v>
      </c>
      <c r="F67" s="26" t="s">
        <v>36</v>
      </c>
      <c r="G67" s="56" t="s">
        <v>37</v>
      </c>
      <c r="H67" s="28" t="s">
        <v>38</v>
      </c>
      <c r="I67" s="27"/>
      <c r="J67" s="57" t="s">
        <v>39</v>
      </c>
      <c r="K67" s="26" t="s">
        <v>40</v>
      </c>
      <c r="L67" s="27"/>
      <c r="M67" s="58">
        <v>850</v>
      </c>
      <c r="O67" s="15"/>
      <c r="P67" s="16"/>
      <c r="Q67" s="16"/>
    </row>
    <row r="70" spans="1:13" s="24" customFormat="1" ht="15.75">
      <c r="A70" s="24" t="s">
        <v>41</v>
      </c>
      <c r="L70" s="59" t="s">
        <v>52</v>
      </c>
      <c r="M70" s="59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3" t="s">
        <v>42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13" ht="12.75">
      <c r="A115" s="4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42"/>
    </row>
    <row r="116" spans="1:3" ht="12.75">
      <c r="A116" s="5" t="s">
        <v>43</v>
      </c>
      <c r="C116" s="45" t="s">
        <v>44</v>
      </c>
    </row>
    <row r="117" spans="1:13" ht="13.5" thickBo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ht="13.5" thickTop="1"/>
    <row r="119" spans="1:3" ht="15.75">
      <c r="A119" s="8" t="s">
        <v>45</v>
      </c>
      <c r="C119" s="46" t="s">
        <v>46</v>
      </c>
    </row>
    <row r="120" ht="12.75">
      <c r="A120" s="46" t="s">
        <v>47</v>
      </c>
    </row>
    <row r="121" ht="12.75">
      <c r="A121" s="46" t="s">
        <v>48</v>
      </c>
    </row>
    <row r="122" ht="12.75">
      <c r="A122" s="46" t="s">
        <v>49</v>
      </c>
    </row>
    <row r="123" ht="12.75">
      <c r="A123" s="46" t="s">
        <v>50</v>
      </c>
    </row>
    <row r="124" ht="12.75">
      <c r="A124" s="46" t="s">
        <v>51</v>
      </c>
    </row>
    <row r="125" ht="12.75">
      <c r="A125" s="6"/>
    </row>
    <row r="126" spans="14:15" ht="12.75">
      <c r="N126" s="35"/>
      <c r="O126" s="35"/>
    </row>
    <row r="127" spans="1:15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5"/>
      <c r="O127" s="35"/>
    </row>
    <row r="128" spans="14:15" ht="12.75">
      <c r="N128" s="35"/>
      <c r="O128" s="35"/>
    </row>
    <row r="129" spans="14:15" ht="12.75">
      <c r="N129" s="35"/>
      <c r="O129" s="35"/>
    </row>
    <row r="130" spans="1:15" ht="12.75">
      <c r="A130" s="3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5"/>
      <c r="O130" s="35"/>
    </row>
    <row r="131" spans="2:15" ht="12.75">
      <c r="B131" s="34"/>
      <c r="C131" s="35"/>
      <c r="D131" s="35"/>
      <c r="F131" s="34"/>
      <c r="G131" s="35"/>
      <c r="H131" s="35"/>
      <c r="I131" s="35"/>
      <c r="J131" s="34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7" t="s">
        <v>53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35"/>
      <c r="O134" s="35"/>
    </row>
  </sheetData>
  <printOptions horizontalCentered="1"/>
  <pageMargins left="0.5" right="0.5" top="0.25" bottom="0.25" header="0.5" footer="0.5"/>
  <pageSetup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2004-03-23T04:01:24Z</cp:lastPrinted>
  <dcterms:created xsi:type="dcterms:W3CDTF">1998-01-09T17:54:12Z</dcterms:created>
  <dcterms:modified xsi:type="dcterms:W3CDTF">2008-06-09T18:22:28Z</dcterms:modified>
  <cp:category/>
  <cp:version/>
  <cp:contentType/>
  <cp:contentStatus/>
</cp:coreProperties>
</file>