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<sst xmlns="http://schemas.openxmlformats.org/spreadsheetml/2006/main" count="170" uniqueCount="117">
  <si>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</si>
  <si>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</si>
  <si>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</si>
  <si>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</si>
  <si>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</si>
  <si>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</si>
  <si>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</si>
  <si>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</si>
  <si>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</si>
  <si>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</si>
  <si>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</si>
  <si>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</si>
  <si>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</si>
  <si>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</si>
  <si>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</si>
  <si>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</si>
  <si>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</si>
  <si>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</si>
  <si>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</si>
  <si>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</si>
  <si>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</si>
  <si>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</si>
  <si>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</si>
  <si>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</si>
  <si>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</si>
  <si>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</si>
  <si>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</si>
  <si>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</si>
  <si>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</si>
  <si>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</si>
  <si>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</si>
  <si>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</si>
  <si>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</si>
  <si>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</si>
  <si>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</si>
  <si>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</si>
  <si>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</si>
  <si>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</si>
  <si>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</si>
  <si>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</si>
  <si>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</si>
  <si>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</si>
  <si>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</si>
  <si>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</si>
  <si>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</si>
  <si>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</si>
  <si>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</si>
  <si>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</si>
  <si>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</si>
  <si>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</si>
  <si>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</si>
  <si>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</si>
  <si>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</si>
  <si>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</si>
  <si>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</si>
  <si>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</si>
  <si>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</si>
  <si>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</si>
  <si>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</si>
  <si>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</si>
  <si>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</si>
  <si>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</si>
  <si>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</si>
  <si>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</si>
  <si>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</si>
  <si>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</si>
  <si>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</si>
  <si>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</si>
  <si>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</si>
  <si>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</si>
  <si>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</si>
  <si>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</si>
  <si>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</si>
  <si>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</si>
  <si>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</si>
  <si>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</si>
  <si>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</si>
  <si>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</si>
  <si>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</si>
  <si>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</si>
  <si>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</si>
  <si>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</si>
  <si>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</si>
  <si>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</si>
  <si>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</si>
  <si>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</si>
  <si>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</si>
  <si>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</si>
  <si>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</si>
  <si>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</si>
  <si>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</si>
  <si>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</si>
  <si>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</si>
  <si>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</si>
  <si>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</si>
  <si>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</si>
  <si>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</si>
  <si>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</si>
  <si>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</si>
  <si>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</si>
  <si>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</si>
  <si>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</si>
  <si>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</si>
  <si>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</si>
  <si>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</si>
  <si>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</si>
  <si>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</si>
  <si>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</si>
  <si>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</si>
  <si>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</si>
  <si>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</si>
  <si>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</si>
  <si>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</si>
  <si>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</si>
  <si>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</si>
  <si>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</si>
  <si>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LH6354-00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</si>
</sst>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4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58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4.95</c:v>
                </c:pt>
                <c:pt idx="1">
                  <c:v>15.01</c:v>
                </c:pt>
                <c:pt idx="2">
                  <c:v>27.1</c:v>
                </c:pt>
                <c:pt idx="3">
                  <c:v>47.14</c:v>
                </c:pt>
                <c:pt idx="4">
                  <c:v>59.6</c:v>
                </c:pt>
                <c:pt idx="5">
                  <c:v>71.6</c:v>
                </c:pt>
                <c:pt idx="6">
                  <c:v>83.49</c:v>
                </c:pt>
                <c:pt idx="7">
                  <c:v>94.69</c:v>
                </c:pt>
                <c:pt idx="8">
                  <c:v>105.23</c:v>
                </c:pt>
                <c:pt idx="9">
                  <c:v>114.38</c:v>
                </c:pt>
                <c:pt idx="10">
                  <c:v>124.87</c:v>
                </c:pt>
              </c:numCache>
            </c:numRef>
          </c:yVal>
          <c:smooth val="0"/>
        </c:ser>
        <c:axId val="66786588"/>
        <c:axId val="6420838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115.82121612782996</c:v>
                </c:pt>
                <c:pt idx="1">
                  <c:v>111.25548724694279</c:v>
                </c:pt>
                <c:pt idx="2">
                  <c:v>103.76209745500819</c:v>
                </c:pt>
                <c:pt idx="3">
                  <c:v>87.00342617760292</c:v>
                </c:pt>
                <c:pt idx="4">
                  <c:v>74.92658895453356</c:v>
                </c:pt>
                <c:pt idx="5">
                  <c:v>60.134592392591884</c:v>
                </c:pt>
                <c:pt idx="6">
                  <c:v>44.94675054059479</c:v>
                </c:pt>
                <c:pt idx="7">
                  <c:v>30.54571727095882</c:v>
                </c:pt>
                <c:pt idx="8">
                  <c:v>18.10239624674083</c:v>
                </c:pt>
                <c:pt idx="9">
                  <c:v>8.66751921782574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41004518"/>
        <c:axId val="33496343"/>
      </c:scatterChart>
      <c:valAx>
        <c:axId val="6678658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4208381"/>
        <c:crosses val="autoZero"/>
        <c:crossBetween val="midCat"/>
        <c:dispUnits/>
        <c:majorUnit val="10"/>
      </c:valAx>
      <c:valAx>
        <c:axId val="64208381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6786588"/>
        <c:crosses val="autoZero"/>
        <c:crossBetween val="midCat"/>
        <c:dispUnits/>
      </c:valAx>
      <c:valAx>
        <c:axId val="41004518"/>
        <c:scaling>
          <c:orientation val="minMax"/>
        </c:scaling>
        <c:axPos val="b"/>
        <c:delete val="1"/>
        <c:majorTickMark val="in"/>
        <c:minorTickMark val="none"/>
        <c:tickLblPos val="nextTo"/>
        <c:crossAx val="33496343"/>
        <c:crosses val="max"/>
        <c:crossBetween val="midCat"/>
        <c:dispUnits/>
      </c:valAx>
      <c:valAx>
        <c:axId val="3349634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00451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3031632"/>
        <c:axId val="28849233"/>
      </c:scatterChart>
      <c:valAx>
        <c:axId val="3303163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849233"/>
        <c:crosses val="autoZero"/>
        <c:crossBetween val="midCat"/>
        <c:dispUnits/>
      </c:valAx>
      <c:valAx>
        <c:axId val="2884923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3031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125.73</c:v>
                </c:pt>
                <c:pt idx="1">
                  <c:v>381.25399999999996</c:v>
                </c:pt>
                <c:pt idx="2">
                  <c:v>688.34</c:v>
                </c:pt>
                <c:pt idx="3">
                  <c:v>1197.356</c:v>
                </c:pt>
                <c:pt idx="4">
                  <c:v>1513.84</c:v>
                </c:pt>
                <c:pt idx="5">
                  <c:v>1818.6399999999996</c:v>
                </c:pt>
                <c:pt idx="6">
                  <c:v>2120.6459999999997</c:v>
                </c:pt>
                <c:pt idx="7">
                  <c:v>2405.1259999999997</c:v>
                </c:pt>
                <c:pt idx="8">
                  <c:v>2672.842</c:v>
                </c:pt>
                <c:pt idx="9">
                  <c:v>2905.2519999999995</c:v>
                </c:pt>
                <c:pt idx="10">
                  <c:v>3171.698</c:v>
                </c:pt>
              </c:numCache>
            </c:numRef>
          </c:yVal>
          <c:smooth val="0"/>
        </c:ser>
        <c:axId val="58316506"/>
        <c:axId val="5508650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54.66761401233574</c:v>
                </c:pt>
                <c:pt idx="1">
                  <c:v>52.512589980556996</c:v>
                </c:pt>
                <c:pt idx="2">
                  <c:v>48.97570999876386</c:v>
                </c:pt>
                <c:pt idx="3">
                  <c:v>41.065617155828576</c:v>
                </c:pt>
                <c:pt idx="4">
                  <c:v>35.36534998653984</c:v>
                </c:pt>
                <c:pt idx="5">
                  <c:v>28.383527609303368</c:v>
                </c:pt>
                <c:pt idx="6">
                  <c:v>21.21486625516074</c:v>
                </c:pt>
                <c:pt idx="7">
                  <c:v>14.417578551892563</c:v>
                </c:pt>
                <c:pt idx="8">
                  <c:v>8.544331028461672</c:v>
                </c:pt>
                <c:pt idx="9">
                  <c:v>4.091069070813749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67.28081083745352</c:v>
                </c:pt>
                <c:pt idx="1">
                  <c:v>195.97470952016965</c:v>
                </c:pt>
                <c:pt idx="2">
                  <c:v>329.99391370631935</c:v>
                </c:pt>
                <c:pt idx="3">
                  <c:v>481.3088315659719</c:v>
                </c:pt>
                <c:pt idx="4">
                  <c:v>524.0589212421518</c:v>
                </c:pt>
                <c:pt idx="5">
                  <c:v>505.2837028238403</c:v>
                </c:pt>
                <c:pt idx="6">
                  <c:v>440.3831135959408</c:v>
                </c:pt>
                <c:pt idx="7">
                  <c:v>339.4316546860986</c:v>
                </c:pt>
                <c:pt idx="8">
                  <c:v>223.5494133398047</c:v>
                </c:pt>
                <c:pt idx="9">
                  <c:v>116.34368159202401</c:v>
                </c:pt>
                <c:pt idx="10">
                  <c:v>0</c:v>
                </c:pt>
              </c:numCache>
            </c:numRef>
          </c:yVal>
          <c:smooth val="0"/>
        </c:ser>
        <c:axId val="26016516"/>
        <c:axId val="32822053"/>
      </c:scatterChart>
      <c:valAx>
        <c:axId val="58316506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5086507"/>
        <c:crosses val="autoZero"/>
        <c:crossBetween val="midCat"/>
        <c:dispUnits/>
        <c:majorUnit val="5"/>
      </c:valAx>
      <c:valAx>
        <c:axId val="5508650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8316506"/>
        <c:crosses val="autoZero"/>
        <c:crossBetween val="midCat"/>
        <c:dispUnits/>
      </c:valAx>
      <c:valAx>
        <c:axId val="26016516"/>
        <c:scaling>
          <c:orientation val="minMax"/>
        </c:scaling>
        <c:axPos val="b"/>
        <c:delete val="1"/>
        <c:majorTickMark val="in"/>
        <c:minorTickMark val="none"/>
        <c:tickLblPos val="nextTo"/>
        <c:crossAx val="32822053"/>
        <c:crosses val="max"/>
        <c:crossBetween val="midCat"/>
        <c:dispUnits/>
      </c:valAx>
      <c:valAx>
        <c:axId val="3282205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1651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287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483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1" sqref="L2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18"/>
      <c r="C1" s="93"/>
      <c r="D1" s="93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5"/>
      <c r="B2" s="165"/>
      <c r="C2" s="165"/>
      <c r="D2" s="95"/>
      <c r="E2" s="95"/>
      <c r="F2" s="95"/>
      <c r="G2" s="96"/>
      <c r="H2" s="166"/>
      <c r="I2" s="166"/>
      <c r="J2" s="166"/>
      <c r="K2" s="166"/>
      <c r="L2" s="166"/>
      <c r="M2" s="166"/>
      <c r="N2" s="14"/>
    </row>
    <row r="3" spans="1:14" ht="24.75">
      <c r="A3" s="165" t="s">
        <v>100</v>
      </c>
      <c r="B3" s="165"/>
      <c r="C3" s="165"/>
      <c r="D3" s="97"/>
      <c r="E3" s="97"/>
      <c r="F3" s="97"/>
      <c r="G3" s="98"/>
      <c r="H3" s="167"/>
      <c r="I3" s="167"/>
      <c r="J3" s="167"/>
      <c r="K3" s="167"/>
      <c r="L3" s="167"/>
      <c r="M3" s="167"/>
      <c r="N3" s="14"/>
    </row>
    <row r="4" spans="1:14" ht="24.75">
      <c r="A4" s="171" t="s">
        <v>101</v>
      </c>
      <c r="B4" s="171"/>
      <c r="C4" s="171"/>
      <c r="D4" s="99"/>
      <c r="E4" s="100"/>
      <c r="F4" s="100"/>
      <c r="G4" s="100"/>
      <c r="H4" s="5"/>
      <c r="I4" s="5"/>
      <c r="J4" s="172" t="s">
        <v>113</v>
      </c>
      <c r="K4" s="172"/>
      <c r="L4" s="101"/>
      <c r="M4" s="102"/>
      <c r="N4" s="17"/>
    </row>
    <row r="5" spans="1:14" ht="24.75">
      <c r="A5" s="5"/>
      <c r="B5" s="96"/>
      <c r="C5" s="96"/>
      <c r="D5" s="96"/>
      <c r="E5" s="96"/>
      <c r="F5" s="96"/>
      <c r="G5" s="103"/>
      <c r="H5" s="104"/>
      <c r="I5" s="104"/>
      <c r="J5" s="173" t="s">
        <v>114</v>
      </c>
      <c r="K5" s="173"/>
      <c r="L5" s="104"/>
      <c r="M5" s="102"/>
      <c r="N5" s="17"/>
    </row>
    <row r="6" spans="1:14" ht="24.75">
      <c r="A6" s="97"/>
      <c r="B6" s="105"/>
      <c r="C6" s="106"/>
      <c r="D6" s="106"/>
      <c r="E6" s="99"/>
      <c r="F6" s="99"/>
      <c r="G6" s="107"/>
      <c r="H6" s="107"/>
      <c r="I6" s="107"/>
      <c r="J6" s="176" t="s">
        <v>115</v>
      </c>
      <c r="K6" s="174"/>
      <c r="L6" s="175"/>
      <c r="M6" s="102"/>
      <c r="N6" s="17"/>
    </row>
    <row r="7" spans="1:14" ht="24.75">
      <c r="A7" s="108" t="s">
        <v>102</v>
      </c>
      <c r="B7" s="109">
        <v>240</v>
      </c>
      <c r="C7" s="106"/>
      <c r="D7" s="106"/>
      <c r="E7" s="99"/>
      <c r="F7" s="99"/>
      <c r="G7" s="107"/>
      <c r="H7" s="107"/>
      <c r="I7" s="107"/>
      <c r="J7" s="176" t="s">
        <v>116</v>
      </c>
      <c r="K7" s="174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4.77</v>
      </c>
      <c r="C26" s="127">
        <v>1564.8</v>
      </c>
      <c r="D26" s="128">
        <v>6.82</v>
      </c>
      <c r="E26" s="129">
        <v>23814</v>
      </c>
      <c r="F26" s="84">
        <v>4.95</v>
      </c>
      <c r="G26" s="84">
        <v>115.82121612782996</v>
      </c>
      <c r="H26" s="85">
        <v>1610.1157165146813</v>
      </c>
      <c r="I26" s="86">
        <v>67.28081083745352</v>
      </c>
      <c r="J26" s="87">
        <v>0.09018875447379827</v>
      </c>
      <c r="K26" s="86">
        <v>4.178632016777786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14.46</v>
      </c>
      <c r="C27" s="127">
        <v>1584.1</v>
      </c>
      <c r="D27" s="128">
        <v>6.9</v>
      </c>
      <c r="E27" s="129">
        <v>23677</v>
      </c>
      <c r="F27" s="84">
        <v>15.01</v>
      </c>
      <c r="G27" s="84">
        <v>111.25548724694279</v>
      </c>
      <c r="H27" s="85">
        <v>1629.97463351924</v>
      </c>
      <c r="I27" s="86">
        <v>195.97470952016965</v>
      </c>
      <c r="J27" s="87">
        <v>0.2627006830029084</v>
      </c>
      <c r="K27" s="86">
        <v>12.023175421880355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26.1</v>
      </c>
      <c r="C28" s="127">
        <v>1597.6</v>
      </c>
      <c r="D28" s="128">
        <v>6.95</v>
      </c>
      <c r="E28" s="129">
        <v>23541</v>
      </c>
      <c r="F28" s="84">
        <v>27.1</v>
      </c>
      <c r="G28" s="84">
        <v>103.76209745500819</v>
      </c>
      <c r="H28" s="85">
        <v>1643.865585828128</v>
      </c>
      <c r="I28" s="86">
        <v>329.99391370631935</v>
      </c>
      <c r="J28" s="87">
        <v>0.4423510907591412</v>
      </c>
      <c r="K28" s="86">
        <v>20.074263768961302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45.41</v>
      </c>
      <c r="C29" s="127">
        <v>1612.8</v>
      </c>
      <c r="D29" s="128">
        <v>7.03</v>
      </c>
      <c r="E29" s="129">
        <v>23406</v>
      </c>
      <c r="F29" s="84">
        <v>47.14</v>
      </c>
      <c r="G29" s="84">
        <v>87.00342617760292</v>
      </c>
      <c r="H29" s="85">
        <v>1659.5057691685058</v>
      </c>
      <c r="I29" s="86">
        <v>481.3088315659719</v>
      </c>
      <c r="J29" s="87">
        <v>0.6451861012948685</v>
      </c>
      <c r="K29" s="86">
        <v>29.003143014509153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57.4</v>
      </c>
      <c r="C30" s="127">
        <v>1602.4</v>
      </c>
      <c r="D30" s="128">
        <v>6.98</v>
      </c>
      <c r="E30" s="129">
        <v>23462</v>
      </c>
      <c r="F30" s="84">
        <v>59.6</v>
      </c>
      <c r="G30" s="84">
        <v>74.92658895453356</v>
      </c>
      <c r="H30" s="85">
        <v>1648.8045910935107</v>
      </c>
      <c r="I30" s="86">
        <v>524.0589212421518</v>
      </c>
      <c r="J30" s="87">
        <v>0.7024918515310346</v>
      </c>
      <c r="K30" s="86">
        <v>31.78417406604796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68.96</v>
      </c>
      <c r="C31" s="127">
        <v>1554.7</v>
      </c>
      <c r="D31" s="128">
        <v>6.77</v>
      </c>
      <c r="E31" s="129">
        <v>23845</v>
      </c>
      <c r="F31" s="84">
        <v>71.6</v>
      </c>
      <c r="G31" s="84">
        <v>60.134592392591884</v>
      </c>
      <c r="H31" s="85">
        <v>1599.7232262687724</v>
      </c>
      <c r="I31" s="86">
        <v>505.2837028238403</v>
      </c>
      <c r="J31" s="87">
        <v>0.6773239984233784</v>
      </c>
      <c r="K31" s="86">
        <v>31.585695233191963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80.41</v>
      </c>
      <c r="C32" s="127">
        <v>1486.1</v>
      </c>
      <c r="D32" s="128">
        <v>6.42</v>
      </c>
      <c r="E32" s="129">
        <v>24614</v>
      </c>
      <c r="F32" s="84">
        <v>83.49</v>
      </c>
      <c r="G32" s="84">
        <v>44.94675054059479</v>
      </c>
      <c r="H32" s="85">
        <v>1529.1366093510146</v>
      </c>
      <c r="I32" s="86">
        <v>440.3831135959408</v>
      </c>
      <c r="J32" s="87">
        <v>0.5903258895387946</v>
      </c>
      <c r="K32" s="86">
        <v>28.799461794511945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91.2</v>
      </c>
      <c r="C33" s="127">
        <v>1392.2</v>
      </c>
      <c r="D33" s="128">
        <v>5.97</v>
      </c>
      <c r="E33" s="129">
        <v>25647</v>
      </c>
      <c r="F33" s="84">
        <v>94.69</v>
      </c>
      <c r="G33" s="84">
        <v>30.54571727095882</v>
      </c>
      <c r="H33" s="85">
        <v>1432.5173188469705</v>
      </c>
      <c r="I33" s="86">
        <v>339.4316546860986</v>
      </c>
      <c r="J33" s="87">
        <v>0.4550022180778802</v>
      </c>
      <c r="K33" s="86">
        <v>23.694767959894982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101.36</v>
      </c>
      <c r="C34" s="127">
        <v>1304.8</v>
      </c>
      <c r="D34" s="128">
        <v>5.55</v>
      </c>
      <c r="E34" s="129">
        <v>26806</v>
      </c>
      <c r="F34" s="84">
        <v>105.23</v>
      </c>
      <c r="G34" s="84">
        <v>18.10239624674083</v>
      </c>
      <c r="H34" s="85">
        <v>1342.5862646397982</v>
      </c>
      <c r="I34" s="86">
        <v>223.5494133398047</v>
      </c>
      <c r="J34" s="87">
        <v>0.29966409294879987</v>
      </c>
      <c r="K34" s="86">
        <v>16.650655472017707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110.17</v>
      </c>
      <c r="C35" s="127">
        <v>1223.4</v>
      </c>
      <c r="D35" s="128">
        <v>5.17</v>
      </c>
      <c r="E35" s="129">
        <v>27844</v>
      </c>
      <c r="F35" s="84">
        <v>114.38</v>
      </c>
      <c r="G35" s="84">
        <v>8.66751921782574</v>
      </c>
      <c r="H35" s="85">
        <v>1258.828967014354</v>
      </c>
      <c r="I35" s="86">
        <v>116.34368159202401</v>
      </c>
      <c r="J35" s="87">
        <v>0.1559566777372976</v>
      </c>
      <c r="K35" s="86">
        <v>9.242215157152273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120.27</v>
      </c>
      <c r="C36" s="127">
        <v>1158.9</v>
      </c>
      <c r="D36" s="128">
        <v>4.86</v>
      </c>
      <c r="E36" s="129">
        <v>28773</v>
      </c>
      <c r="F36" s="84">
        <v>124.87</v>
      </c>
      <c r="G36" s="84">
        <v>0</v>
      </c>
      <c r="H36" s="85">
        <v>1192.4610837607772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526.1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0.5957497676942036</v>
      </c>
      <c r="BD41" s="5">
        <f aca="true" t="shared" si="0" ref="BD41:BD50">IF(ISERR(($BE$21*0.4912-B26*0.03607)/($BE$21*0.4912)),0,($BE$21*0.4912-B26*0.03607)/($BE$21*0.4912))</f>
        <v>0.9876941892313144</v>
      </c>
      <c r="BF41">
        <f aca="true" t="shared" si="1" ref="BF41:BF50">(I26*63025)/(746*E26)</f>
        <v>0.2386892689473056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0.5842344913733084</v>
      </c>
      <c r="BD42" s="5">
        <f t="shared" si="0"/>
        <v>0.9626955925125377</v>
      </c>
      <c r="BF42">
        <f t="shared" si="1"/>
        <v>0.6992740020381932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0.5839393667754954</v>
      </c>
      <c r="BD43" s="5">
        <f t="shared" si="0"/>
        <v>0.9326663184354934</v>
      </c>
      <c r="BF43">
        <f t="shared" si="1"/>
        <v>1.1842817847625366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0.5800622523245502</v>
      </c>
      <c r="BD44" s="5">
        <f t="shared" si="0"/>
        <v>0.8828497134159293</v>
      </c>
      <c r="BF44">
        <f t="shared" si="1"/>
        <v>1.7372833476078393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0.5802898722114695</v>
      </c>
      <c r="BD45" s="5">
        <f t="shared" si="0"/>
        <v>0.8519174972489394</v>
      </c>
      <c r="BF45">
        <f t="shared" si="1"/>
        <v>1.8870747993667827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0.5783506159349865</v>
      </c>
      <c r="BD46" s="5">
        <f t="shared" si="0"/>
        <v>0.8220946099353112</v>
      </c>
      <c r="BF46">
        <f t="shared" si="1"/>
        <v>1.7902430279150106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0.5764543490061682</v>
      </c>
      <c r="BD47" s="5">
        <f t="shared" si="0"/>
        <v>0.7925555044213801</v>
      </c>
      <c r="BF47">
        <f t="shared" si="1"/>
        <v>1.511549897951675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0.5747889316464021</v>
      </c>
      <c r="BD48" s="5">
        <f t="shared" si="0"/>
        <v>0.764719089705632</v>
      </c>
      <c r="BF48">
        <f t="shared" si="1"/>
        <v>1.1181235541918508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0.5743957686158159</v>
      </c>
      <c r="BD49" s="5">
        <f t="shared" si="0"/>
        <v>0.7385079707517858</v>
      </c>
      <c r="BF49">
        <f t="shared" si="1"/>
        <v>0.704556049320977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0.5934766377626183</v>
      </c>
      <c r="BD50" s="5">
        <f t="shared" si="0"/>
        <v>0.7157796284305863</v>
      </c>
      <c r="BF50">
        <f t="shared" si="1"/>
        <v>0.35300853377363817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2" t="s">
        <v>98</v>
      </c>
      <c r="B55" s="153"/>
      <c r="C55" s="153"/>
      <c r="D55" s="153"/>
      <c r="E55" s="153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121.15799999999999</v>
      </c>
      <c r="C58" s="144">
        <f>AIRFLOW!C26</f>
        <v>1564.8</v>
      </c>
      <c r="D58" s="145">
        <f>AIRFLOW!D26</f>
        <v>6.82</v>
      </c>
      <c r="E58" s="146">
        <f>AIRFLOW!E26</f>
        <v>23814</v>
      </c>
      <c r="F58" s="74">
        <f>25.4*AIRFLOW!F26</f>
        <v>125.73</v>
      </c>
      <c r="G58" s="75">
        <f>AIRFLOW!G26*0.472</f>
        <v>54.66761401233574</v>
      </c>
      <c r="H58" s="74">
        <f>AIRFLOW!H26</f>
        <v>1610.1157165146813</v>
      </c>
      <c r="I58" s="75">
        <f>AIRFLOW!I26</f>
        <v>67.28081083745352</v>
      </c>
      <c r="J58" s="76">
        <f>AIRFLOW!J26</f>
        <v>0.09018875447379827</v>
      </c>
      <c r="K58" s="77">
        <f>AIRFLOW!K26</f>
        <v>4.178632016777786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367.284</v>
      </c>
      <c r="C59" s="144">
        <f>AIRFLOW!C27</f>
        <v>1584.1</v>
      </c>
      <c r="D59" s="145">
        <f>AIRFLOW!D27</f>
        <v>6.9</v>
      </c>
      <c r="E59" s="146">
        <f>AIRFLOW!E27</f>
        <v>23677</v>
      </c>
      <c r="F59" s="74">
        <f>25.4*AIRFLOW!F27</f>
        <v>381.25399999999996</v>
      </c>
      <c r="G59" s="75">
        <f>AIRFLOW!G27*0.472</f>
        <v>52.512589980556996</v>
      </c>
      <c r="H59" s="74">
        <f>AIRFLOW!H27</f>
        <v>1629.97463351924</v>
      </c>
      <c r="I59" s="75">
        <f>AIRFLOW!I27</f>
        <v>195.97470952016965</v>
      </c>
      <c r="J59" s="76">
        <f>AIRFLOW!J27</f>
        <v>0.2627006830029084</v>
      </c>
      <c r="K59" s="77">
        <f>AIRFLOW!K27</f>
        <v>12.023175421880355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662.94</v>
      </c>
      <c r="C60" s="144">
        <f>AIRFLOW!C28</f>
        <v>1597.6</v>
      </c>
      <c r="D60" s="145">
        <f>AIRFLOW!D28</f>
        <v>6.95</v>
      </c>
      <c r="E60" s="146">
        <f>AIRFLOW!E28</f>
        <v>23541</v>
      </c>
      <c r="F60" s="74">
        <f>25.4*AIRFLOW!F28</f>
        <v>688.34</v>
      </c>
      <c r="G60" s="75">
        <f>AIRFLOW!G28*0.472</f>
        <v>48.97570999876386</v>
      </c>
      <c r="H60" s="74">
        <f>AIRFLOW!H28</f>
        <v>1643.865585828128</v>
      </c>
      <c r="I60" s="75">
        <f>AIRFLOW!I28</f>
        <v>329.99391370631935</v>
      </c>
      <c r="J60" s="76">
        <f>AIRFLOW!J28</f>
        <v>0.4423510907591412</v>
      </c>
      <c r="K60" s="77">
        <f>AIRFLOW!K28</f>
        <v>20.074263768961302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1153.4139999999998</v>
      </c>
      <c r="C61" s="144">
        <f>AIRFLOW!C29</f>
        <v>1612.8</v>
      </c>
      <c r="D61" s="145">
        <f>AIRFLOW!D29</f>
        <v>7.03</v>
      </c>
      <c r="E61" s="146">
        <f>AIRFLOW!E29</f>
        <v>23406</v>
      </c>
      <c r="F61" s="74">
        <f>25.4*AIRFLOW!F29</f>
        <v>1197.356</v>
      </c>
      <c r="G61" s="75">
        <f>AIRFLOW!G29*0.472</f>
        <v>41.065617155828576</v>
      </c>
      <c r="H61" s="74">
        <f>AIRFLOW!H29</f>
        <v>1659.5057691685058</v>
      </c>
      <c r="I61" s="75">
        <f>AIRFLOW!I29</f>
        <v>481.3088315659719</v>
      </c>
      <c r="J61" s="76">
        <f>AIRFLOW!J29</f>
        <v>0.6451861012948685</v>
      </c>
      <c r="K61" s="77">
        <f>AIRFLOW!K29</f>
        <v>29.003143014509153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1457.9599999999998</v>
      </c>
      <c r="C62" s="144">
        <f>AIRFLOW!C30</f>
        <v>1602.4</v>
      </c>
      <c r="D62" s="145">
        <f>AIRFLOW!D30</f>
        <v>6.98</v>
      </c>
      <c r="E62" s="146">
        <f>AIRFLOW!E30</f>
        <v>23462</v>
      </c>
      <c r="F62" s="74">
        <f>25.4*AIRFLOW!F30</f>
        <v>1513.84</v>
      </c>
      <c r="G62" s="75">
        <f>AIRFLOW!G30*0.472</f>
        <v>35.36534998653984</v>
      </c>
      <c r="H62" s="74">
        <f>AIRFLOW!H30</f>
        <v>1648.8045910935107</v>
      </c>
      <c r="I62" s="75">
        <f>AIRFLOW!I30</f>
        <v>524.0589212421518</v>
      </c>
      <c r="J62" s="76">
        <f>AIRFLOW!J30</f>
        <v>0.7024918515310346</v>
      </c>
      <c r="K62" s="77">
        <f>AIRFLOW!K30</f>
        <v>31.78417406604796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1751.5839999999998</v>
      </c>
      <c r="C63" s="144">
        <f>AIRFLOW!C31</f>
        <v>1554.7</v>
      </c>
      <c r="D63" s="145">
        <f>AIRFLOW!D31</f>
        <v>6.77</v>
      </c>
      <c r="E63" s="146">
        <f>AIRFLOW!E31</f>
        <v>23845</v>
      </c>
      <c r="F63" s="74">
        <f>25.4*AIRFLOW!F31</f>
        <v>1818.6399999999996</v>
      </c>
      <c r="G63" s="75">
        <f>AIRFLOW!G31*0.472</f>
        <v>28.383527609303368</v>
      </c>
      <c r="H63" s="74">
        <f>AIRFLOW!H31</f>
        <v>1599.7232262687724</v>
      </c>
      <c r="I63" s="75">
        <f>AIRFLOW!I31</f>
        <v>505.2837028238403</v>
      </c>
      <c r="J63" s="76">
        <f>AIRFLOW!J31</f>
        <v>0.6773239984233784</v>
      </c>
      <c r="K63" s="77">
        <f>AIRFLOW!K31</f>
        <v>31.585695233191963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2042.4139999999998</v>
      </c>
      <c r="C64" s="144">
        <f>AIRFLOW!C32</f>
        <v>1486.1</v>
      </c>
      <c r="D64" s="145">
        <f>AIRFLOW!D32</f>
        <v>6.42</v>
      </c>
      <c r="E64" s="146">
        <f>AIRFLOW!E32</f>
        <v>24614</v>
      </c>
      <c r="F64" s="74">
        <f>25.4*AIRFLOW!F32</f>
        <v>2120.6459999999997</v>
      </c>
      <c r="G64" s="75">
        <f>AIRFLOW!G32*0.472</f>
        <v>21.21486625516074</v>
      </c>
      <c r="H64" s="74">
        <f>AIRFLOW!H32</f>
        <v>1529.1366093510146</v>
      </c>
      <c r="I64" s="75">
        <f>AIRFLOW!I32</f>
        <v>440.3831135959408</v>
      </c>
      <c r="J64" s="76">
        <f>AIRFLOW!J32</f>
        <v>0.5903258895387946</v>
      </c>
      <c r="K64" s="77">
        <f>AIRFLOW!K32</f>
        <v>28.799461794511945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2316.48</v>
      </c>
      <c r="C65" s="144">
        <f>AIRFLOW!C33</f>
        <v>1392.2</v>
      </c>
      <c r="D65" s="145">
        <f>AIRFLOW!D33</f>
        <v>5.97</v>
      </c>
      <c r="E65" s="146">
        <f>AIRFLOW!E33</f>
        <v>25647</v>
      </c>
      <c r="F65" s="74">
        <f>25.4*AIRFLOW!F33</f>
        <v>2405.1259999999997</v>
      </c>
      <c r="G65" s="75">
        <f>AIRFLOW!G33*0.472</f>
        <v>14.417578551892563</v>
      </c>
      <c r="H65" s="74">
        <f>AIRFLOW!H33</f>
        <v>1432.5173188469705</v>
      </c>
      <c r="I65" s="75">
        <f>AIRFLOW!I33</f>
        <v>339.4316546860986</v>
      </c>
      <c r="J65" s="76">
        <f>AIRFLOW!J33</f>
        <v>0.4550022180778802</v>
      </c>
      <c r="K65" s="77">
        <f>AIRFLOW!K33</f>
        <v>23.694767959894982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2574.544</v>
      </c>
      <c r="C66" s="144">
        <f>AIRFLOW!C34</f>
        <v>1304.8</v>
      </c>
      <c r="D66" s="145">
        <f>AIRFLOW!D34</f>
        <v>5.55</v>
      </c>
      <c r="E66" s="146">
        <f>AIRFLOW!E34</f>
        <v>26806</v>
      </c>
      <c r="F66" s="74">
        <f>25.4*AIRFLOW!F34</f>
        <v>2672.842</v>
      </c>
      <c r="G66" s="75">
        <f>AIRFLOW!G34*0.472</f>
        <v>8.544331028461672</v>
      </c>
      <c r="H66" s="74">
        <f>AIRFLOW!H34</f>
        <v>1342.5862646397982</v>
      </c>
      <c r="I66" s="75">
        <f>AIRFLOW!I34</f>
        <v>223.5494133398047</v>
      </c>
      <c r="J66" s="76">
        <f>AIRFLOW!J34</f>
        <v>0.29966409294879987</v>
      </c>
      <c r="K66" s="77">
        <f>AIRFLOW!K34</f>
        <v>16.650655472017707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2798.3179999999998</v>
      </c>
      <c r="C67" s="144">
        <f>AIRFLOW!C35</f>
        <v>1223.4</v>
      </c>
      <c r="D67" s="145">
        <f>AIRFLOW!D35</f>
        <v>5.17</v>
      </c>
      <c r="E67" s="146">
        <f>AIRFLOW!E35</f>
        <v>27844</v>
      </c>
      <c r="F67" s="74">
        <f>25.4*AIRFLOW!F35</f>
        <v>2905.2519999999995</v>
      </c>
      <c r="G67" s="75">
        <f>AIRFLOW!G35*0.472</f>
        <v>4.091069070813749</v>
      </c>
      <c r="H67" s="74">
        <f>AIRFLOW!H35</f>
        <v>1258.828967014354</v>
      </c>
      <c r="I67" s="75">
        <f>AIRFLOW!I35</f>
        <v>116.34368159202401</v>
      </c>
      <c r="J67" s="76">
        <f>AIRFLOW!J35</f>
        <v>0.1559566777372976</v>
      </c>
      <c r="K67" s="77">
        <f>AIRFLOW!K35</f>
        <v>9.242215157152273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3054.8579999999997</v>
      </c>
      <c r="C68" s="144">
        <f>AIRFLOW!C36</f>
        <v>1158.9</v>
      </c>
      <c r="D68" s="145">
        <f>AIRFLOW!D36</f>
        <v>4.86</v>
      </c>
      <c r="E68" s="146">
        <f>AIRFLOW!E36</f>
        <v>28773</v>
      </c>
      <c r="F68" s="74">
        <f>25.4*AIRFLOW!F36</f>
        <v>3171.698</v>
      </c>
      <c r="G68" s="75">
        <f>AIRFLOW!G36*0.472</f>
        <v>0</v>
      </c>
      <c r="H68" s="74">
        <f>AIRFLOW!H36</f>
        <v>1192.4610837607772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526.1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69"/>
      <c r="B71" s="169"/>
      <c r="C71" s="169"/>
      <c r="D71" s="169"/>
      <c r="E71" s="17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1.1880587118582537</v>
      </c>
      <c r="C74" s="144">
        <f>AIRFLOW!C26</f>
        <v>1564.8</v>
      </c>
      <c r="D74" s="145">
        <f>AIRFLOW!D26</f>
        <v>6.82</v>
      </c>
      <c r="E74" s="149">
        <f>AIRFLOW!E26</f>
        <v>23814</v>
      </c>
      <c r="F74" s="80">
        <f>AIRFLOW!F26*(0.07355/0.2952998)</f>
        <v>1.2328911160793201</v>
      </c>
      <c r="G74" s="80">
        <f>AIRFLOW!G26*0.472*(0.001*3600)</f>
        <v>196.80341044440866</v>
      </c>
      <c r="H74" s="79">
        <f>AIRFLOW!H26</f>
        <v>1610.1157165146813</v>
      </c>
      <c r="I74" s="81">
        <f>AIRFLOW!I26</f>
        <v>67.28081083745352</v>
      </c>
      <c r="J74" s="82">
        <f>AIRFLOW!J26</f>
        <v>0.09018875447379827</v>
      </c>
      <c r="K74" s="80">
        <f>AIRFLOW!K26</f>
        <v>4.178632016777786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3.6015364724256504</v>
      </c>
      <c r="C75" s="144">
        <f>AIRFLOW!C27</f>
        <v>1584.1</v>
      </c>
      <c r="D75" s="145">
        <f>AIRFLOW!D27</f>
        <v>6.9</v>
      </c>
      <c r="E75" s="149">
        <f>AIRFLOW!E27</f>
        <v>23677</v>
      </c>
      <c r="F75" s="80">
        <f>AIRFLOW!F27*(0.07355/0.2952998)</f>
        <v>3.7385243742122416</v>
      </c>
      <c r="G75" s="80">
        <f>AIRFLOW!G27*0.472*(0.001*3600)</f>
        <v>189.0453239300052</v>
      </c>
      <c r="H75" s="79">
        <f>AIRFLOW!H27</f>
        <v>1629.97463351924</v>
      </c>
      <c r="I75" s="81">
        <f>AIRFLOW!I27</f>
        <v>195.97470952016965</v>
      </c>
      <c r="J75" s="82">
        <f>AIRFLOW!J27</f>
        <v>0.2627006830029084</v>
      </c>
      <c r="K75" s="80">
        <f>AIRFLOW!K27</f>
        <v>12.023175421880355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6.500698612054597</v>
      </c>
      <c r="C76" s="144">
        <f>AIRFLOW!C28</f>
        <v>1597.6</v>
      </c>
      <c r="D76" s="145">
        <f>AIRFLOW!D28</f>
        <v>6.95</v>
      </c>
      <c r="E76" s="149">
        <f>AIRFLOW!E28</f>
        <v>23541</v>
      </c>
      <c r="F76" s="80">
        <f>AIRFLOW!F28*(0.07355/0.2952998)</f>
        <v>6.749767524393854</v>
      </c>
      <c r="G76" s="80">
        <f>AIRFLOW!G28*0.472*(0.001*3600)</f>
        <v>176.3125559955499</v>
      </c>
      <c r="H76" s="79">
        <f>AIRFLOW!H28</f>
        <v>1643.865585828128</v>
      </c>
      <c r="I76" s="81">
        <f>AIRFLOW!I28</f>
        <v>329.99391370631935</v>
      </c>
      <c r="J76" s="82">
        <f>AIRFLOW!J28</f>
        <v>0.4423510907591412</v>
      </c>
      <c r="K76" s="80">
        <f>AIRFLOW!K28</f>
        <v>20.074263768961302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11.31021930932564</v>
      </c>
      <c r="C77" s="144">
        <f>AIRFLOW!C29</f>
        <v>1612.8</v>
      </c>
      <c r="D77" s="145">
        <f>AIRFLOW!D29</f>
        <v>7.03</v>
      </c>
      <c r="E77" s="149">
        <f>AIRFLOW!E29</f>
        <v>23406</v>
      </c>
      <c r="F77" s="80">
        <f>AIRFLOW!F29*(0.07355/0.2952998)</f>
        <v>11.741108527672557</v>
      </c>
      <c r="G77" s="80">
        <f>AIRFLOW!G29*0.472*(0.001*3600)</f>
        <v>147.83622176098288</v>
      </c>
      <c r="H77" s="79">
        <f>AIRFLOW!H29</f>
        <v>1659.5057691685058</v>
      </c>
      <c r="I77" s="81">
        <f>AIRFLOW!I29</f>
        <v>481.3088315659719</v>
      </c>
      <c r="J77" s="82">
        <f>AIRFLOW!J29</f>
        <v>0.6451861012948685</v>
      </c>
      <c r="K77" s="80">
        <f>AIRFLOW!K29</f>
        <v>29.003143014509153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14.296555568273329</v>
      </c>
      <c r="C78" s="144">
        <f>AIRFLOW!C30</f>
        <v>1602.4</v>
      </c>
      <c r="D78" s="145">
        <f>AIRFLOW!D30</f>
        <v>6.98</v>
      </c>
      <c r="E78" s="149">
        <f>AIRFLOW!E30</f>
        <v>23462</v>
      </c>
      <c r="F78" s="80">
        <f>AIRFLOW!F30*(0.07355/0.2952998)</f>
        <v>14.844507175419693</v>
      </c>
      <c r="G78" s="80">
        <f>AIRFLOW!G30*0.472*(0.001*3600)</f>
        <v>127.31525995154342</v>
      </c>
      <c r="H78" s="79">
        <f>AIRFLOW!H30</f>
        <v>1648.8045910935107</v>
      </c>
      <c r="I78" s="81">
        <f>AIRFLOW!I30</f>
        <v>524.0589212421518</v>
      </c>
      <c r="J78" s="82">
        <f>AIRFLOW!J30</f>
        <v>0.7024918515310346</v>
      </c>
      <c r="K78" s="80">
        <f>AIRFLOW!K30</f>
        <v>31.78417406604796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17.175792194915132</v>
      </c>
      <c r="C79" s="144">
        <f>AIRFLOW!C31</f>
        <v>1554.7</v>
      </c>
      <c r="D79" s="145">
        <f>AIRFLOW!D31</f>
        <v>6.77</v>
      </c>
      <c r="E79" s="149">
        <f>AIRFLOW!E31</f>
        <v>23845</v>
      </c>
      <c r="F79" s="80">
        <f>AIRFLOW!F31*(0.07355/0.2952998)</f>
        <v>17.833334123490772</v>
      </c>
      <c r="G79" s="80">
        <f>AIRFLOW!G31*0.472*(0.001*3600)</f>
        <v>102.18069939349212</v>
      </c>
      <c r="H79" s="79">
        <f>AIRFLOW!H31</f>
        <v>1599.7232262687724</v>
      </c>
      <c r="I79" s="81">
        <f>AIRFLOW!I31</f>
        <v>505.2837028238403</v>
      </c>
      <c r="J79" s="82">
        <f>AIRFLOW!J31</f>
        <v>0.6773239984233784</v>
      </c>
      <c r="K79" s="80">
        <f>AIRFLOW!K31</f>
        <v>31.585695233191963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20.02763124119962</v>
      </c>
      <c r="C80" s="144">
        <f>AIRFLOW!C32</f>
        <v>1486.1</v>
      </c>
      <c r="D80" s="145">
        <f>AIRFLOW!D32</f>
        <v>6.42</v>
      </c>
      <c r="E80" s="149">
        <f>AIRFLOW!E32</f>
        <v>24614</v>
      </c>
      <c r="F80" s="80">
        <f>AIRFLOW!F32*(0.07355/0.2952998)</f>
        <v>20.79476349120453</v>
      </c>
      <c r="G80" s="80">
        <f>AIRFLOW!G32*0.472*(0.001*3600)</f>
        <v>76.37351851857866</v>
      </c>
      <c r="H80" s="79">
        <f>AIRFLOW!H32</f>
        <v>1529.1366093510146</v>
      </c>
      <c r="I80" s="81">
        <f>AIRFLOW!I32</f>
        <v>440.3831135959408</v>
      </c>
      <c r="J80" s="82">
        <f>AIRFLOW!J32</f>
        <v>0.5903258895387946</v>
      </c>
      <c r="K80" s="80">
        <f>AIRFLOW!K32</f>
        <v>28.799461794511945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22.7150848053402</v>
      </c>
      <c r="C81" s="144">
        <f>AIRFLOW!C33</f>
        <v>1392.2</v>
      </c>
      <c r="D81" s="145">
        <f>AIRFLOW!D33</f>
        <v>5.97</v>
      </c>
      <c r="E81" s="149">
        <f>AIRFLOW!E33</f>
        <v>25647</v>
      </c>
      <c r="F81" s="80">
        <f>AIRFLOW!F33*(0.07355/0.2952998)</f>
        <v>23.584335309404207</v>
      </c>
      <c r="G81" s="80">
        <f>AIRFLOW!G33*0.472*(0.001*3600)</f>
        <v>51.90328278681323</v>
      </c>
      <c r="H81" s="79">
        <f>AIRFLOW!H33</f>
        <v>1432.5173188469705</v>
      </c>
      <c r="I81" s="81">
        <f>AIRFLOW!I33</f>
        <v>339.4316546860986</v>
      </c>
      <c r="J81" s="82">
        <f>AIRFLOW!J33</f>
        <v>0.4550022180778802</v>
      </c>
      <c r="K81" s="80">
        <f>AIRFLOW!K33</f>
        <v>23.694767959894982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25.245624954707047</v>
      </c>
      <c r="C82" s="144">
        <f>AIRFLOW!C34</f>
        <v>1304.8</v>
      </c>
      <c r="D82" s="145">
        <f>AIRFLOW!D34</f>
        <v>5.55</v>
      </c>
      <c r="E82" s="149">
        <f>AIRFLOW!E34</f>
        <v>26806</v>
      </c>
      <c r="F82" s="80">
        <f>AIRFLOW!F34*(0.07355/0.2952998)</f>
        <v>26.209521645459972</v>
      </c>
      <c r="G82" s="80">
        <f>AIRFLOW!G34*0.472*(0.001*3600)</f>
        <v>30.759591702462018</v>
      </c>
      <c r="H82" s="79">
        <f>AIRFLOW!H34</f>
        <v>1342.5862646397982</v>
      </c>
      <c r="I82" s="81">
        <f>AIRFLOW!I34</f>
        <v>223.5494133398047</v>
      </c>
      <c r="J82" s="82">
        <f>AIRFLOW!J34</f>
        <v>0.29966409294879987</v>
      </c>
      <c r="K82" s="80">
        <f>AIRFLOW!K34</f>
        <v>16.650655472017707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27.439922072415897</v>
      </c>
      <c r="C83" s="144">
        <f>AIRFLOW!C35</f>
        <v>1223.4</v>
      </c>
      <c r="D83" s="145">
        <f>AIRFLOW!D35</f>
        <v>5.17</v>
      </c>
      <c r="E83" s="149">
        <f>AIRFLOW!E35</f>
        <v>27844</v>
      </c>
      <c r="F83" s="80">
        <f>AIRFLOW!F35*(0.07355/0.2952998)</f>
        <v>28.48850219336417</v>
      </c>
      <c r="G83" s="80">
        <f>AIRFLOW!G35*0.472*(0.001*3600)</f>
        <v>14.727848654929495</v>
      </c>
      <c r="H83" s="79">
        <f>AIRFLOW!H35</f>
        <v>1258.828967014354</v>
      </c>
      <c r="I83" s="81">
        <f>AIRFLOW!I35</f>
        <v>116.34368159202401</v>
      </c>
      <c r="J83" s="82">
        <f>AIRFLOW!J35</f>
        <v>0.1559566777372976</v>
      </c>
      <c r="K83" s="80">
        <f>AIRFLOW!K35</f>
        <v>9.242215157152273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29.95551808704239</v>
      </c>
      <c r="C84" s="144">
        <f>AIRFLOW!C36</f>
        <v>1158.9</v>
      </c>
      <c r="D84" s="145">
        <f>AIRFLOW!D36</f>
        <v>4.86</v>
      </c>
      <c r="E84" s="149">
        <f>AIRFLOW!E36</f>
        <v>28773</v>
      </c>
      <c r="F84" s="80">
        <f>AIRFLOW!F36*(0.07355/0.2952998)</f>
        <v>31.101235083802973</v>
      </c>
      <c r="G84" s="80">
        <f>AIRFLOW!G36*0.472*(0.001*3600)</f>
        <v>0</v>
      </c>
      <c r="H84" s="79">
        <f>AIRFLOW!H36</f>
        <v>1192.4610837607772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526.1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4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240 volts, corrected to standard atmospheric conditions:  Minimum sealed vacuum = 112.38 in H2O, 2855 mm H2O or 27.99 kPa, Maximum open watts = 1819 watts.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6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57"/>
      <c r="B88" s="158"/>
      <c r="C88" s="158"/>
      <c r="D88" s="158"/>
      <c r="E88" s="158"/>
      <c r="F88" s="158"/>
      <c r="G88" s="158"/>
      <c r="H88" s="158"/>
      <c r="I88" s="158"/>
      <c r="J88" s="158"/>
      <c r="K88" s="159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0"/>
      <c r="B89" s="161"/>
      <c r="C89" s="161"/>
      <c r="D89" s="161"/>
      <c r="E89" s="161"/>
      <c r="F89" s="161"/>
      <c r="G89" s="161"/>
      <c r="H89" s="161"/>
      <c r="I89" s="161"/>
      <c r="J89" s="161"/>
      <c r="K89" s="162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3" t="s">
        <v>105</v>
      </c>
      <c r="B96" s="163"/>
      <c r="C96" s="163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4" t="s">
        <v>106</v>
      </c>
      <c r="B97" s="164"/>
      <c r="C97" s="164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4" t="s">
        <v>107</v>
      </c>
      <c r="B99" s="164"/>
      <c r="C99">
        <f>F36*D96</f>
        <v>112.38300000000001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2854.5281999999997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27.991111575422675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4" t="s">
        <v>110</v>
      </c>
      <c r="B102" s="164"/>
      <c r="C102">
        <f>H74*D97</f>
        <v>1819.4307596615897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68">
        <f>IF(ISERR(+$BE$105),"",+$BE$105)</f>
        <v>315.67896416958484</v>
      </c>
      <c r="BC125" s="168"/>
      <c r="BD125" s="168"/>
      <c r="BF125" s="150">
        <f>IF(ISERR(+$BE$111),"",+$BE$111)</f>
        <v>0.9984850090034166</v>
      </c>
      <c r="BG125" s="150"/>
      <c r="BH125" s="150"/>
      <c r="BJ125" s="151">
        <f>IF(ISERR(+$BE$112),"",+$BE$112)</f>
        <v>3.95309016936082</v>
      </c>
      <c r="BK125" s="151"/>
      <c r="BL125" s="151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/>
  <mergeCells count="15">
    <mergeCell ref="A2:C2"/>
    <mergeCell ref="H2:M2"/>
    <mergeCell ref="H3:M3"/>
    <mergeCell ref="BB125:BD125"/>
    <mergeCell ref="A71:E71"/>
    <mergeCell ref="A3:C3"/>
    <mergeCell ref="A4:C4"/>
    <mergeCell ref="A102:B102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2011-01-07T17:49:55Z</dcterms:modified>
  <cp:category/>
  <cp:version/>
  <cp:contentType/>
  <cp:contentStatus/>
</cp:coreProperties>
</file>