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<sst xmlns="http://schemas.openxmlformats.org/spreadsheetml/2006/main" count="170" uniqueCount="117">
  <si>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</si>
  <si>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</si>
  <si>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</si>
  <si>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</si>
  <si>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</si>
  <si>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</si>
  <si>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</si>
  <si>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</si>
  <si>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</si>
  <si>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</si>
  <si>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</si>
  <si>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</si>
  <si>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</si>
  <si>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</si>
  <si>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</si>
  <si>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</si>
  <si>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</si>
  <si>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</si>
  <si>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</si>
  <si>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</si>
  <si>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</si>
  <si>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</si>
  <si>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</si>
  <si>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</si>
  <si>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</si>
  <si>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</si>
  <si>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</si>
  <si>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</si>
  <si>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</si>
  <si>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</si>
  <si>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</si>
  <si>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</si>
  <si>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</si>
  <si>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</si>
  <si>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</si>
  <si>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</si>
  <si>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</si>
  <si>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</si>
  <si>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</si>
  <si>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</si>
  <si>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</si>
  <si>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</si>
  <si>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</si>
  <si>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</si>
  <si>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</si>
  <si>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</si>
  <si>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</si>
  <si>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</si>
  <si>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</si>
  <si>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</si>
  <si>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</si>
  <si>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</si>
  <si>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</si>
  <si>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</si>
  <si>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</si>
  <si>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</si>
  <si>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</si>
  <si>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</si>
  <si>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</si>
  <si>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</si>
  <si>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</si>
  <si>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</si>
  <si>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</si>
  <si>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</si>
  <si>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</si>
  <si>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</si>
  <si>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</si>
  <si>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</si>
  <si>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</si>
  <si>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</si>
  <si>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</si>
  <si>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</si>
  <si>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</si>
  <si>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</si>
  <si>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</si>
  <si>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</si>
  <si>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</si>
  <si>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</si>
  <si>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</si>
  <si>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</si>
  <si>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</si>
  <si>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</si>
  <si>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</si>
  <si>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</si>
  <si>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</si>
  <si>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</si>
  <si>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</si>
  <si>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</si>
  <si>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</si>
  <si>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</si>
  <si>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</si>
  <si>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</si>
  <si>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</si>
  <si>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</si>
  <si>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</si>
  <si>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</si>
  <si>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</si>
  <si>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</si>
  <si>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</si>
  <si>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</si>
  <si>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</si>
  <si>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</si>
  <si>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</si>
  <si>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</si>
  <si>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</si>
  <si>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</si>
  <si>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</si>
  <si>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</si>
  <si>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</si>
  <si>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</si>
  <si>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</si>
  <si>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</si>
  <si>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</si>
  <si>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</si>
  <si>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</si>
  <si>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</si>
  <si>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LH3732-120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</si>
</sst>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20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Font="1" applyAlignment="1">
      <alignment horizontal="left"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0" fontId="34" fillId="0" borderId="0" xfId="0" applyFont="1" applyBorder="1" applyAlignment="1" applyProtection="1" quotePrefix="1">
      <alignment horizontal="left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0" fillId="0" borderId="0" xfId="0" applyAlignment="1">
      <alignment/>
    </xf>
    <xf numFmtId="0" fontId="23" fillId="0" borderId="0" xfId="0" applyFont="1" applyBorder="1" applyAlignment="1" applyProtection="1">
      <alignment horizontal="left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43094438"/>
        <c:axId val="5230562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988560"/>
        <c:axId val="8897041"/>
      </c:scatterChart>
      <c:valAx>
        <c:axId val="43094438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2305623"/>
        <c:crosses val="autoZero"/>
        <c:crossBetween val="midCat"/>
        <c:dispUnits/>
        <c:majorUnit val="10"/>
      </c:valAx>
      <c:valAx>
        <c:axId val="52305623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3094438"/>
        <c:crosses val="autoZero"/>
        <c:crossBetween val="midCat"/>
        <c:dispUnits/>
      </c:valAx>
      <c:valAx>
        <c:axId val="988560"/>
        <c:scaling>
          <c:orientation val="minMax"/>
        </c:scaling>
        <c:axPos val="b"/>
        <c:delete val="1"/>
        <c:majorTickMark val="in"/>
        <c:minorTickMark val="none"/>
        <c:tickLblPos val="nextTo"/>
        <c:crossAx val="8897041"/>
        <c:crosses val="max"/>
        <c:crossBetween val="midCat"/>
        <c:dispUnits/>
      </c:valAx>
      <c:valAx>
        <c:axId val="8897041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988560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12964506"/>
        <c:axId val="49571691"/>
      </c:scatterChart>
      <c:valAx>
        <c:axId val="1296450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9571691"/>
        <c:crosses val="autoZero"/>
        <c:crossBetween val="midCat"/>
        <c:dispUnits/>
      </c:valAx>
      <c:valAx>
        <c:axId val="49571691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29645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43492036"/>
        <c:axId val="5588400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33193998"/>
        <c:axId val="30310527"/>
      </c:scatterChart>
      <c:valAx>
        <c:axId val="43492036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5884005"/>
        <c:crosses val="autoZero"/>
        <c:crossBetween val="midCat"/>
        <c:dispUnits/>
        <c:majorUnit val="5"/>
      </c:valAx>
      <c:valAx>
        <c:axId val="5588400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3492036"/>
        <c:crosses val="autoZero"/>
        <c:crossBetween val="midCat"/>
        <c:dispUnits/>
      </c:valAx>
      <c:valAx>
        <c:axId val="33193998"/>
        <c:scaling>
          <c:orientation val="minMax"/>
        </c:scaling>
        <c:axPos val="b"/>
        <c:delete val="1"/>
        <c:majorTickMark val="in"/>
        <c:minorTickMark val="none"/>
        <c:tickLblPos val="nextTo"/>
        <c:crossAx val="30310527"/>
        <c:crosses val="max"/>
        <c:crossBetween val="midCat"/>
        <c:dispUnits/>
      </c:valAx>
      <c:valAx>
        <c:axId val="30310527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3193998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3447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055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L30" sqref="L30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70"/>
      <c r="B2" s="170"/>
      <c r="C2" s="170"/>
      <c r="D2" s="95"/>
      <c r="E2" s="95"/>
      <c r="F2" s="95"/>
      <c r="G2" s="96"/>
      <c r="H2" s="171"/>
      <c r="I2" s="172"/>
      <c r="J2" s="172"/>
      <c r="K2" s="172"/>
      <c r="L2" s="172"/>
      <c r="M2" s="172"/>
      <c r="N2" s="14"/>
    </row>
    <row r="3" spans="1:14" ht="24.75">
      <c r="A3" s="170" t="s">
        <v>100</v>
      </c>
      <c r="B3" s="170"/>
      <c r="C3" s="170"/>
      <c r="D3" s="97"/>
      <c r="E3" s="97"/>
      <c r="F3" s="97"/>
      <c r="G3" s="98"/>
      <c r="H3" s="173"/>
      <c r="I3" s="173"/>
      <c r="J3" s="173"/>
      <c r="K3" s="173"/>
      <c r="L3" s="173"/>
      <c r="M3" s="173"/>
      <c r="N3" s="14"/>
    </row>
    <row r="4" spans="1:14" ht="24.75">
      <c r="A4" s="177" t="s">
        <v>101</v>
      </c>
      <c r="B4" s="177"/>
      <c r="C4" s="177"/>
      <c r="D4" s="99"/>
      <c r="E4" s="100"/>
      <c r="F4" s="100"/>
      <c r="G4" s="100"/>
      <c r="H4" s="5"/>
      <c r="I4" s="5"/>
      <c r="J4" s="151" t="s">
        <v>113</v>
      </c>
      <c r="K4" s="152"/>
      <c r="L4" s="101"/>
      <c r="M4" s="102"/>
      <c r="N4" s="17"/>
    </row>
    <row r="5" spans="1:14" ht="24.75">
      <c r="A5" s="5"/>
      <c r="B5" s="96"/>
      <c r="C5" s="96"/>
      <c r="D5" s="96"/>
      <c r="E5" s="96"/>
      <c r="F5" s="96"/>
      <c r="G5" s="103"/>
      <c r="H5" s="104"/>
      <c r="I5" s="104"/>
      <c r="J5" s="150" t="s">
        <v>114</v>
      </c>
      <c r="K5" s="153"/>
      <c r="L5" s="153"/>
      <c r="M5" s="102"/>
      <c r="N5" s="17"/>
    </row>
    <row r="6" spans="1:14" ht="24.75">
      <c r="A6" s="97"/>
      <c r="B6" s="105"/>
      <c r="C6" s="106"/>
      <c r="D6" s="106"/>
      <c r="E6" s="99"/>
      <c r="F6" s="99"/>
      <c r="G6" s="107"/>
      <c r="H6" s="107"/>
      <c r="I6" s="107"/>
      <c r="J6" s="150" t="s">
        <v>115</v>
      </c>
      <c r="K6" s="154"/>
      <c r="L6" s="154"/>
      <c r="M6" s="102"/>
      <c r="N6" s="17"/>
    </row>
    <row r="7" spans="1:14" ht="24.7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54"/>
      <c r="K7" s="154"/>
      <c r="L7" s="154"/>
      <c r="M7" s="102"/>
      <c r="N7" s="17"/>
    </row>
    <row r="8" spans="1:14" ht="24.75">
      <c r="A8" s="97"/>
      <c r="B8" s="105"/>
      <c r="C8" s="106"/>
      <c r="D8" s="106"/>
      <c r="E8" s="99"/>
      <c r="F8" s="99"/>
      <c r="G8" s="107"/>
      <c r="H8" s="107"/>
      <c r="I8" s="107"/>
      <c r="J8" s="150" t="s">
        <v>116</v>
      </c>
      <c r="K8" s="154"/>
      <c r="L8" s="154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3.89</v>
      </c>
      <c r="C26" s="127">
        <v>1419</v>
      </c>
      <c r="D26" s="128">
        <v>12.37</v>
      </c>
      <c r="E26" s="129">
        <v>21681</v>
      </c>
      <c r="F26" s="84">
        <v>4.038105954270198</v>
      </c>
      <c r="G26" s="84">
        <v>104.9136268868629</v>
      </c>
      <c r="H26" s="85">
        <v>1459.4994833770925</v>
      </c>
      <c r="I26" s="86">
        <v>49.71729687452423</v>
      </c>
      <c r="J26" s="87">
        <v>0.06664517007308877</v>
      </c>
      <c r="K26" s="86">
        <v>3.406462108467819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11.87</v>
      </c>
      <c r="C27" s="127">
        <v>1426</v>
      </c>
      <c r="D27" s="128">
        <v>12.42</v>
      </c>
      <c r="E27" s="129">
        <v>21549</v>
      </c>
      <c r="F27" s="84">
        <v>12.321932564829627</v>
      </c>
      <c r="G27" s="84">
        <v>101.09716677308336</v>
      </c>
      <c r="H27" s="85">
        <v>1466.6992694120745</v>
      </c>
      <c r="I27" s="86">
        <v>146.18934137727382</v>
      </c>
      <c r="J27" s="87">
        <v>0.195964264580796</v>
      </c>
      <c r="K27" s="86">
        <v>9.96723353082965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21.33</v>
      </c>
      <c r="C28" s="127">
        <v>1427</v>
      </c>
      <c r="D28" s="128">
        <v>12.44</v>
      </c>
      <c r="E28" s="129">
        <v>21444</v>
      </c>
      <c r="F28" s="84">
        <v>22.142107970329903</v>
      </c>
      <c r="G28" s="84">
        <v>94.12846550786206</v>
      </c>
      <c r="H28" s="85">
        <v>1467.7278102742148</v>
      </c>
      <c r="I28" s="86">
        <v>244.58951736052728</v>
      </c>
      <c r="J28" s="87">
        <v>0.3278679857379722</v>
      </c>
      <c r="K28" s="86">
        <v>16.664501118557588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37.77</v>
      </c>
      <c r="C29" s="127">
        <v>1427</v>
      </c>
      <c r="D29" s="128">
        <v>12.46</v>
      </c>
      <c r="E29" s="129">
        <v>21390</v>
      </c>
      <c r="F29" s="84">
        <v>39.208036476294446</v>
      </c>
      <c r="G29" s="84">
        <v>79.6136739078333</v>
      </c>
      <c r="H29" s="85">
        <v>1467.7278102742148</v>
      </c>
      <c r="I29" s="86">
        <v>366.3200217030752</v>
      </c>
      <c r="J29" s="87">
        <v>0.49104560550010085</v>
      </c>
      <c r="K29" s="86">
        <v>24.95830760572942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49.02</v>
      </c>
      <c r="C30" s="127">
        <v>1415</v>
      </c>
      <c r="D30" s="128">
        <v>12.34</v>
      </c>
      <c r="E30" s="129">
        <v>21444</v>
      </c>
      <c r="F30" s="84">
        <v>50.88636346486507</v>
      </c>
      <c r="G30" s="84">
        <v>69.34392248164666</v>
      </c>
      <c r="H30" s="85">
        <v>1455.385319928531</v>
      </c>
      <c r="I30" s="86">
        <v>414.1023707426106</v>
      </c>
      <c r="J30" s="87">
        <v>0.5550970117193171</v>
      </c>
      <c r="K30" s="86">
        <v>28.45310895144564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60.33</v>
      </c>
      <c r="C31" s="127">
        <v>1380</v>
      </c>
      <c r="D31" s="128">
        <v>12.02</v>
      </c>
      <c r="E31" s="129">
        <v>21813</v>
      </c>
      <c r="F31" s="84">
        <v>62.6269748640414</v>
      </c>
      <c r="G31" s="84">
        <v>56.325058299402805</v>
      </c>
      <c r="H31" s="85">
        <v>1419.3863897536205</v>
      </c>
      <c r="I31" s="86">
        <v>413.96248088454445</v>
      </c>
      <c r="J31" s="87">
        <v>0.5549094918023384</v>
      </c>
      <c r="K31" s="86">
        <v>29.16489011539703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70.89</v>
      </c>
      <c r="C32" s="127">
        <v>1324</v>
      </c>
      <c r="D32" s="128">
        <v>11.47</v>
      </c>
      <c r="E32" s="129">
        <v>22593</v>
      </c>
      <c r="F32" s="84">
        <v>73.58903113064636</v>
      </c>
      <c r="G32" s="84">
        <v>42.26269284669958</v>
      </c>
      <c r="H32" s="85">
        <v>1361.7881014737634</v>
      </c>
      <c r="I32" s="86">
        <v>364.97922748792877</v>
      </c>
      <c r="J32" s="87">
        <v>0.48924829421974364</v>
      </c>
      <c r="K32" s="86">
        <v>26.801469853712078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80.7</v>
      </c>
      <c r="C33" s="127">
        <v>1244</v>
      </c>
      <c r="D33" s="128">
        <v>10.75</v>
      </c>
      <c r="E33" s="129">
        <v>23613</v>
      </c>
      <c r="F33" s="84">
        <v>83.77253226467994</v>
      </c>
      <c r="G33" s="84">
        <v>28.762567800784026</v>
      </c>
      <c r="H33" s="85">
        <v>1279.504832502539</v>
      </c>
      <c r="I33" s="86">
        <v>282.7660049266718</v>
      </c>
      <c r="J33" s="87">
        <v>0.379042902046477</v>
      </c>
      <c r="K33" s="86">
        <v>22.099643373258672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91.61</v>
      </c>
      <c r="C34" s="127">
        <v>1159</v>
      </c>
      <c r="D34" s="128">
        <v>9.96</v>
      </c>
      <c r="E34" s="129">
        <v>24918</v>
      </c>
      <c r="F34" s="84">
        <v>95.09791425981821</v>
      </c>
      <c r="G34" s="84">
        <v>17.261200666656713</v>
      </c>
      <c r="H34" s="85">
        <v>1192.0788592206131</v>
      </c>
      <c r="I34" s="86">
        <v>192.63708165933153</v>
      </c>
      <c r="J34" s="87">
        <v>0.2582266510178707</v>
      </c>
      <c r="K34" s="86">
        <v>16.159759915990673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99.76</v>
      </c>
      <c r="C35" s="127">
        <v>1090</v>
      </c>
      <c r="D35" s="128">
        <v>9.32</v>
      </c>
      <c r="E35" s="129">
        <v>26097</v>
      </c>
      <c r="F35" s="84">
        <v>103.55821336709383</v>
      </c>
      <c r="G35" s="84">
        <v>8.289431109188362</v>
      </c>
      <c r="H35" s="85">
        <v>1121.109539732932</v>
      </c>
      <c r="I35" s="86">
        <v>100.74121232429297</v>
      </c>
      <c r="J35" s="87">
        <v>0.13504183957680024</v>
      </c>
      <c r="K35" s="86">
        <v>8.985849174764073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112.75</v>
      </c>
      <c r="C36" s="127">
        <v>1052</v>
      </c>
      <c r="D36" s="128">
        <v>8.9</v>
      </c>
      <c r="E36" s="129">
        <v>27387</v>
      </c>
      <c r="F36" s="84">
        <v>117.04278826323004</v>
      </c>
      <c r="G36" s="84">
        <v>0</v>
      </c>
      <c r="H36" s="85">
        <v>1082.0249869716006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421.78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0.5975184519465209</v>
      </c>
      <c r="BD41" s="5">
        <f aca="true" t="shared" si="0" ref="BD41:BD50">IF(ISERR(($BE$21*0.4912-B26*0.03607)/($BE$21*0.4912)),0,($BE$21*0.4912-B26*0.03607)/($BE$21*0.4912))</f>
        <v>0.9899644436288916</v>
      </c>
      <c r="BF41">
        <f aca="true" t="shared" si="1" ref="BF41:BF50">(I26*63025)/(746*E26)</f>
        <v>0.19373238521546146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0.5859834651035232</v>
      </c>
      <c r="BD42" s="5">
        <f t="shared" si="0"/>
        <v>0.9693773639781343</v>
      </c>
      <c r="BF42">
        <f t="shared" si="1"/>
        <v>0.5731425019817471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0.5860840328427005</v>
      </c>
      <c r="BD43" s="5">
        <f t="shared" si="0"/>
        <v>0.9449721292041791</v>
      </c>
      <c r="BF43">
        <f t="shared" si="1"/>
        <v>0.9636205838992585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0.5820610792089058</v>
      </c>
      <c r="BD44" s="5">
        <f t="shared" si="0"/>
        <v>0.9025596493221679</v>
      </c>
      <c r="BF44">
        <f t="shared" si="1"/>
        <v>1.4468512990483335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0.5812457100918411</v>
      </c>
      <c r="BD45" s="5">
        <f t="shared" si="0"/>
        <v>0.8735365107167771</v>
      </c>
      <c r="BF45">
        <f t="shared" si="1"/>
        <v>1.6314581777471537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0.5792507613888175</v>
      </c>
      <c r="BD46" s="5">
        <f t="shared" si="0"/>
        <v>0.8443585820388242</v>
      </c>
      <c r="BF46">
        <f t="shared" si="1"/>
        <v>1.6033177793445368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0.5773761353822902</v>
      </c>
      <c r="BD47" s="5">
        <f t="shared" si="0"/>
        <v>0.8171155292678975</v>
      </c>
      <c r="BF47">
        <f t="shared" si="1"/>
        <v>1.3647976693311799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0.5754465065601756</v>
      </c>
      <c r="BD48" s="5">
        <f t="shared" si="0"/>
        <v>0.7918073524039966</v>
      </c>
      <c r="BF48">
        <f t="shared" si="1"/>
        <v>1.0116960530842847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0.5762246055667622</v>
      </c>
      <c r="BD49" s="5">
        <f t="shared" si="0"/>
        <v>0.7636613575431244</v>
      </c>
      <c r="BF49">
        <f t="shared" si="1"/>
        <v>0.6531316590577614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0.5966531821311918</v>
      </c>
      <c r="BD50" s="5">
        <f t="shared" si="0"/>
        <v>0.7426357060201079</v>
      </c>
      <c r="BF50">
        <f t="shared" si="1"/>
        <v>0.32612989766363315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7" t="s">
        <v>98</v>
      </c>
      <c r="B55" s="158"/>
      <c r="C55" s="158"/>
      <c r="D55" s="158"/>
      <c r="E55" s="158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98.806</v>
      </c>
      <c r="C58" s="144">
        <f>AIRFLOW!C26</f>
        <v>1419</v>
      </c>
      <c r="D58" s="145">
        <f>AIRFLOW!D26</f>
        <v>12.37</v>
      </c>
      <c r="E58" s="146">
        <f>AIRFLOW!E26</f>
        <v>21681</v>
      </c>
      <c r="F58" s="74">
        <f>25.4*AIRFLOW!F26</f>
        <v>102.56789123846302</v>
      </c>
      <c r="G58" s="75">
        <f>AIRFLOW!G26*0.472</f>
        <v>49.519231890599286</v>
      </c>
      <c r="H58" s="74">
        <f>AIRFLOW!H26</f>
        <v>1459.4994833770925</v>
      </c>
      <c r="I58" s="75">
        <f>AIRFLOW!I26</f>
        <v>49.71729687452423</v>
      </c>
      <c r="J58" s="76">
        <f>AIRFLOW!J26</f>
        <v>0.06664517007308877</v>
      </c>
      <c r="K58" s="77">
        <f>AIRFLOW!K26</f>
        <v>3.406462108467819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301.498</v>
      </c>
      <c r="C59" s="144">
        <f>AIRFLOW!C27</f>
        <v>1426</v>
      </c>
      <c r="D59" s="145">
        <f>AIRFLOW!D27</f>
        <v>12.42</v>
      </c>
      <c r="E59" s="146">
        <f>AIRFLOW!E27</f>
        <v>21549</v>
      </c>
      <c r="F59" s="74">
        <f>25.4*AIRFLOW!F27</f>
        <v>312.9770871466725</v>
      </c>
      <c r="G59" s="75">
        <f>AIRFLOW!G27*0.472</f>
        <v>47.71786271689534</v>
      </c>
      <c r="H59" s="74">
        <f>AIRFLOW!H27</f>
        <v>1466.6992694120745</v>
      </c>
      <c r="I59" s="75">
        <f>AIRFLOW!I27</f>
        <v>146.18934137727382</v>
      </c>
      <c r="J59" s="76">
        <f>AIRFLOW!J27</f>
        <v>0.195964264580796</v>
      </c>
      <c r="K59" s="77">
        <f>AIRFLOW!K27</f>
        <v>9.96723353082965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541.7819999999999</v>
      </c>
      <c r="C60" s="144">
        <f>AIRFLOW!C28</f>
        <v>1427</v>
      </c>
      <c r="D60" s="145">
        <f>AIRFLOW!D28</f>
        <v>12.44</v>
      </c>
      <c r="E60" s="146">
        <f>AIRFLOW!E28</f>
        <v>21444</v>
      </c>
      <c r="F60" s="74">
        <f>25.4*AIRFLOW!F28</f>
        <v>562.4095424463795</v>
      </c>
      <c r="G60" s="75">
        <f>AIRFLOW!G28*0.472</f>
        <v>44.42863571971089</v>
      </c>
      <c r="H60" s="74">
        <f>AIRFLOW!H28</f>
        <v>1467.7278102742148</v>
      </c>
      <c r="I60" s="75">
        <f>AIRFLOW!I28</f>
        <v>244.58951736052728</v>
      </c>
      <c r="J60" s="76">
        <f>AIRFLOW!J28</f>
        <v>0.3278679857379722</v>
      </c>
      <c r="K60" s="77">
        <f>AIRFLOW!K28</f>
        <v>16.664501118557588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959.3580000000001</v>
      </c>
      <c r="C61" s="144">
        <f>AIRFLOW!C29</f>
        <v>1427</v>
      </c>
      <c r="D61" s="145">
        <f>AIRFLOW!D29</f>
        <v>12.46</v>
      </c>
      <c r="E61" s="146">
        <f>AIRFLOW!E29</f>
        <v>21390</v>
      </c>
      <c r="F61" s="74">
        <f>25.4*AIRFLOW!F29</f>
        <v>995.8841264978788</v>
      </c>
      <c r="G61" s="75">
        <f>AIRFLOW!G29*0.472</f>
        <v>37.57765408449732</v>
      </c>
      <c r="H61" s="74">
        <f>AIRFLOW!H29</f>
        <v>1467.7278102742148</v>
      </c>
      <c r="I61" s="75">
        <f>AIRFLOW!I29</f>
        <v>366.3200217030752</v>
      </c>
      <c r="J61" s="76">
        <f>AIRFLOW!J29</f>
        <v>0.49104560550010085</v>
      </c>
      <c r="K61" s="77">
        <f>AIRFLOW!K29</f>
        <v>24.95830760572942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1245.108</v>
      </c>
      <c r="C62" s="144">
        <f>AIRFLOW!C30</f>
        <v>1415</v>
      </c>
      <c r="D62" s="145">
        <f>AIRFLOW!D30</f>
        <v>12.34</v>
      </c>
      <c r="E62" s="146">
        <f>AIRFLOW!E30</f>
        <v>21444</v>
      </c>
      <c r="F62" s="74">
        <f>25.4*AIRFLOW!F30</f>
        <v>1292.5136320075728</v>
      </c>
      <c r="G62" s="75">
        <f>AIRFLOW!G30*0.472</f>
        <v>32.73033141133722</v>
      </c>
      <c r="H62" s="74">
        <f>AIRFLOW!H30</f>
        <v>1455.385319928531</v>
      </c>
      <c r="I62" s="75">
        <f>AIRFLOW!I30</f>
        <v>414.1023707426106</v>
      </c>
      <c r="J62" s="76">
        <f>AIRFLOW!J30</f>
        <v>0.5550970117193171</v>
      </c>
      <c r="K62" s="77">
        <f>AIRFLOW!K30</f>
        <v>28.45310895144564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1532.3819999999998</v>
      </c>
      <c r="C63" s="144">
        <f>AIRFLOW!C31</f>
        <v>1380</v>
      </c>
      <c r="D63" s="145">
        <f>AIRFLOW!D31</f>
        <v>12.02</v>
      </c>
      <c r="E63" s="146">
        <f>AIRFLOW!E31</f>
        <v>21813</v>
      </c>
      <c r="F63" s="74">
        <f>25.4*AIRFLOW!F31</f>
        <v>1590.7251615466514</v>
      </c>
      <c r="G63" s="75">
        <f>AIRFLOW!G31*0.472</f>
        <v>26.585427517318124</v>
      </c>
      <c r="H63" s="74">
        <f>AIRFLOW!H31</f>
        <v>1419.3863897536205</v>
      </c>
      <c r="I63" s="75">
        <f>AIRFLOW!I31</f>
        <v>413.96248088454445</v>
      </c>
      <c r="J63" s="76">
        <f>AIRFLOW!J31</f>
        <v>0.5549094918023384</v>
      </c>
      <c r="K63" s="77">
        <f>AIRFLOW!K31</f>
        <v>29.16489011539703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1800.606</v>
      </c>
      <c r="C64" s="144">
        <f>AIRFLOW!C32</f>
        <v>1324</v>
      </c>
      <c r="D64" s="145">
        <f>AIRFLOW!D32</f>
        <v>11.47</v>
      </c>
      <c r="E64" s="146">
        <f>AIRFLOW!E32</f>
        <v>22593</v>
      </c>
      <c r="F64" s="74">
        <f>25.4*AIRFLOW!F32</f>
        <v>1869.1613907184176</v>
      </c>
      <c r="G64" s="75">
        <f>AIRFLOW!G32*0.472</f>
        <v>19.9479910236422</v>
      </c>
      <c r="H64" s="74">
        <f>AIRFLOW!H32</f>
        <v>1361.7881014737634</v>
      </c>
      <c r="I64" s="75">
        <f>AIRFLOW!I32</f>
        <v>364.97922748792877</v>
      </c>
      <c r="J64" s="76">
        <f>AIRFLOW!J32</f>
        <v>0.48924829421974364</v>
      </c>
      <c r="K64" s="77">
        <f>AIRFLOW!K32</f>
        <v>26.801469853712078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2049.7799999999997</v>
      </c>
      <c r="C65" s="144">
        <f>AIRFLOW!C33</f>
        <v>1244</v>
      </c>
      <c r="D65" s="145">
        <f>AIRFLOW!D33</f>
        <v>10.75</v>
      </c>
      <c r="E65" s="146">
        <f>AIRFLOW!E33</f>
        <v>23613</v>
      </c>
      <c r="F65" s="74">
        <f>25.4*AIRFLOW!F33</f>
        <v>2127.82231952287</v>
      </c>
      <c r="G65" s="75">
        <f>AIRFLOW!G33*0.472</f>
        <v>13.57593200197006</v>
      </c>
      <c r="H65" s="74">
        <f>AIRFLOW!H33</f>
        <v>1279.504832502539</v>
      </c>
      <c r="I65" s="75">
        <f>AIRFLOW!I33</f>
        <v>282.7660049266718</v>
      </c>
      <c r="J65" s="76">
        <f>AIRFLOW!J33</f>
        <v>0.379042902046477</v>
      </c>
      <c r="K65" s="77">
        <f>AIRFLOW!K33</f>
        <v>22.099643373258672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2326.894</v>
      </c>
      <c r="C66" s="144">
        <f>AIRFLOW!C34</f>
        <v>1159</v>
      </c>
      <c r="D66" s="145">
        <f>AIRFLOW!D34</f>
        <v>9.96</v>
      </c>
      <c r="E66" s="146">
        <f>AIRFLOW!E34</f>
        <v>24918</v>
      </c>
      <c r="F66" s="74">
        <f>25.4*AIRFLOW!F34</f>
        <v>2415.4870221993824</v>
      </c>
      <c r="G66" s="75">
        <f>AIRFLOW!G34*0.472</f>
        <v>8.147286714661968</v>
      </c>
      <c r="H66" s="74">
        <f>AIRFLOW!H34</f>
        <v>1192.0788592206131</v>
      </c>
      <c r="I66" s="75">
        <f>AIRFLOW!I34</f>
        <v>192.63708165933153</v>
      </c>
      <c r="J66" s="76">
        <f>AIRFLOW!J34</f>
        <v>0.2582266510178707</v>
      </c>
      <c r="K66" s="77">
        <f>AIRFLOW!K34</f>
        <v>16.159759915990673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2533.904</v>
      </c>
      <c r="C67" s="144">
        <f>AIRFLOW!C35</f>
        <v>1090</v>
      </c>
      <c r="D67" s="145">
        <f>AIRFLOW!D35</f>
        <v>9.32</v>
      </c>
      <c r="E67" s="146">
        <f>AIRFLOW!E35</f>
        <v>26097</v>
      </c>
      <c r="F67" s="74">
        <f>25.4*AIRFLOW!F35</f>
        <v>2630.3786195241833</v>
      </c>
      <c r="G67" s="75">
        <f>AIRFLOW!G35*0.472</f>
        <v>3.9126114835369066</v>
      </c>
      <c r="H67" s="74">
        <f>AIRFLOW!H35</f>
        <v>1121.109539732932</v>
      </c>
      <c r="I67" s="75">
        <f>AIRFLOW!I35</f>
        <v>100.74121232429297</v>
      </c>
      <c r="J67" s="76">
        <f>AIRFLOW!J35</f>
        <v>0.13504183957680024</v>
      </c>
      <c r="K67" s="77">
        <f>AIRFLOW!K35</f>
        <v>8.985849174764073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2863.85</v>
      </c>
      <c r="C68" s="144">
        <f>AIRFLOW!C36</f>
        <v>1052</v>
      </c>
      <c r="D68" s="145">
        <f>AIRFLOW!D36</f>
        <v>8.9</v>
      </c>
      <c r="E68" s="146">
        <f>AIRFLOW!E36</f>
        <v>27387</v>
      </c>
      <c r="F68" s="74">
        <f>25.4*AIRFLOW!F36</f>
        <v>2972.886821886043</v>
      </c>
      <c r="G68" s="75">
        <f>AIRFLOW!G36*0.472</f>
        <v>0</v>
      </c>
      <c r="H68" s="74">
        <f>AIRFLOW!H36</f>
        <v>1082.0249869716006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421.78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5"/>
      <c r="B71" s="175"/>
      <c r="C71" s="175"/>
      <c r="D71" s="175"/>
      <c r="E71" s="176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0.9688780689997082</v>
      </c>
      <c r="C74" s="144">
        <f>AIRFLOW!C26</f>
        <v>1419</v>
      </c>
      <c r="D74" s="145">
        <f>AIRFLOW!D26</f>
        <v>12.37</v>
      </c>
      <c r="E74" s="149">
        <f>AIRFLOW!E26</f>
        <v>21681</v>
      </c>
      <c r="F74" s="80">
        <f>AIRFLOW!F26*(0.07355/0.2952998)</f>
        <v>1.005766657940754</v>
      </c>
      <c r="G74" s="80">
        <f>AIRFLOW!G26*0.472*(0.001*3600)</f>
        <v>178.26923480615744</v>
      </c>
      <c r="H74" s="79">
        <f>AIRFLOW!H26</f>
        <v>1459.4994833770925</v>
      </c>
      <c r="I74" s="81">
        <f>AIRFLOW!I26</f>
        <v>49.71729687452423</v>
      </c>
      <c r="J74" s="82">
        <f>AIRFLOW!J26</f>
        <v>0.06664517007308877</v>
      </c>
      <c r="K74" s="80">
        <f>AIRFLOW!K26</f>
        <v>3.406462108467819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2.9564479894669753</v>
      </c>
      <c r="C75" s="144">
        <f>AIRFLOW!C27</f>
        <v>1426</v>
      </c>
      <c r="D75" s="145">
        <f>AIRFLOW!D27</f>
        <v>12.42</v>
      </c>
      <c r="E75" s="149">
        <f>AIRFLOW!E27</f>
        <v>21549</v>
      </c>
      <c r="F75" s="80">
        <f>AIRFLOW!F27*(0.07355/0.2952998)</f>
        <v>3.0690103418397814</v>
      </c>
      <c r="G75" s="80">
        <f>AIRFLOW!G27*0.472*(0.001*3600)</f>
        <v>171.78430578082322</v>
      </c>
      <c r="H75" s="79">
        <f>AIRFLOW!H27</f>
        <v>1466.6992694120745</v>
      </c>
      <c r="I75" s="81">
        <f>AIRFLOW!I27</f>
        <v>146.18934137727382</v>
      </c>
      <c r="J75" s="82">
        <f>AIRFLOW!J27</f>
        <v>0.195964264580796</v>
      </c>
      <c r="K75" s="80">
        <f>AIRFLOW!K27</f>
        <v>9.96723353082965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5.312639900196342</v>
      </c>
      <c r="C76" s="144">
        <f>AIRFLOW!C28</f>
        <v>1427</v>
      </c>
      <c r="D76" s="145">
        <f>AIRFLOW!D28</f>
        <v>12.44</v>
      </c>
      <c r="E76" s="149">
        <f>AIRFLOW!E28</f>
        <v>21444</v>
      </c>
      <c r="F76" s="80">
        <f>AIRFLOW!F28*(0.07355/0.2952998)</f>
        <v>5.514910749068453</v>
      </c>
      <c r="G76" s="80">
        <f>AIRFLOW!G28*0.472*(0.001*3600)</f>
        <v>159.9430885909592</v>
      </c>
      <c r="H76" s="79">
        <f>AIRFLOW!H28</f>
        <v>1467.7278102742148</v>
      </c>
      <c r="I76" s="81">
        <f>AIRFLOW!I28</f>
        <v>244.58951736052728</v>
      </c>
      <c r="J76" s="82">
        <f>AIRFLOW!J28</f>
        <v>0.3278679857379722</v>
      </c>
      <c r="K76" s="80">
        <f>AIRFLOW!K28</f>
        <v>16.664501118557588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9.407332819053723</v>
      </c>
      <c r="C77" s="144">
        <f>AIRFLOW!C29</f>
        <v>1427</v>
      </c>
      <c r="D77" s="145">
        <f>AIRFLOW!D29</f>
        <v>12.46</v>
      </c>
      <c r="E77" s="149">
        <f>AIRFLOW!E29</f>
        <v>21390</v>
      </c>
      <c r="F77" s="80">
        <f>AIRFLOW!F29*(0.07355/0.2952998)</f>
        <v>9.765503000108556</v>
      </c>
      <c r="G77" s="80">
        <f>AIRFLOW!G29*0.472*(0.001*3600)</f>
        <v>135.27955470419036</v>
      </c>
      <c r="H77" s="79">
        <f>AIRFLOW!H29</f>
        <v>1467.7278102742148</v>
      </c>
      <c r="I77" s="81">
        <f>AIRFLOW!I29</f>
        <v>366.3200217030752</v>
      </c>
      <c r="J77" s="82">
        <f>AIRFLOW!J29</f>
        <v>0.49104560550010085</v>
      </c>
      <c r="K77" s="80">
        <f>AIRFLOW!K29</f>
        <v>24.95830760572942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12.20935808287036</v>
      </c>
      <c r="C78" s="144">
        <f>AIRFLOW!C30</f>
        <v>1415</v>
      </c>
      <c r="D78" s="145">
        <f>AIRFLOW!D30</f>
        <v>12.34</v>
      </c>
      <c r="E78" s="149">
        <f>AIRFLOW!E30</f>
        <v>21444</v>
      </c>
      <c r="F78" s="80">
        <f>AIRFLOW!F30*(0.07355/0.2952998)</f>
        <v>12.674211201094028</v>
      </c>
      <c r="G78" s="80">
        <f>AIRFLOW!G30*0.472*(0.001*3600)</f>
        <v>117.829193080814</v>
      </c>
      <c r="H78" s="79">
        <f>AIRFLOW!H30</f>
        <v>1455.385319928531</v>
      </c>
      <c r="I78" s="81">
        <f>AIRFLOW!I30</f>
        <v>414.1023707426106</v>
      </c>
      <c r="J78" s="82">
        <f>AIRFLOW!J30</f>
        <v>0.5550970117193171</v>
      </c>
      <c r="K78" s="80">
        <f>AIRFLOW!K30</f>
        <v>28.45310895144564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15.026327481427352</v>
      </c>
      <c r="C79" s="144">
        <f>AIRFLOW!C31</f>
        <v>1380</v>
      </c>
      <c r="D79" s="145">
        <f>AIRFLOW!D31</f>
        <v>12.02</v>
      </c>
      <c r="E79" s="149">
        <f>AIRFLOW!E31</f>
        <v>21813</v>
      </c>
      <c r="F79" s="80">
        <f>AIRFLOW!F31*(0.07355/0.2952998)</f>
        <v>15.598432512484754</v>
      </c>
      <c r="G79" s="80">
        <f>AIRFLOW!G31*0.472*(0.001*3600)</f>
        <v>95.70753906234525</v>
      </c>
      <c r="H79" s="79">
        <f>AIRFLOW!H31</f>
        <v>1419.3863897536205</v>
      </c>
      <c r="I79" s="81">
        <f>AIRFLOW!I31</f>
        <v>413.96248088454445</v>
      </c>
      <c r="J79" s="82">
        <f>AIRFLOW!J31</f>
        <v>0.5549094918023384</v>
      </c>
      <c r="K79" s="80">
        <f>AIRFLOW!K31</f>
        <v>29.16489011539703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17.6564951957299</v>
      </c>
      <c r="C80" s="144">
        <f>AIRFLOW!C32</f>
        <v>1324</v>
      </c>
      <c r="D80" s="145">
        <f>AIRFLOW!D32</f>
        <v>11.47</v>
      </c>
      <c r="E80" s="149">
        <f>AIRFLOW!E32</f>
        <v>22593</v>
      </c>
      <c r="F80" s="80">
        <f>AIRFLOW!F32*(0.07355/0.2952998)</f>
        <v>18.328739943809783</v>
      </c>
      <c r="G80" s="80">
        <f>AIRFLOW!G32*0.472*(0.001*3600)</f>
        <v>71.81276768511192</v>
      </c>
      <c r="H80" s="79">
        <f>AIRFLOW!H32</f>
        <v>1361.7881014737634</v>
      </c>
      <c r="I80" s="81">
        <f>AIRFLOW!I32</f>
        <v>364.97922748792877</v>
      </c>
      <c r="J80" s="82">
        <f>AIRFLOW!J32</f>
        <v>0.48924829421974364</v>
      </c>
      <c r="K80" s="80">
        <f>AIRFLOW!K32</f>
        <v>26.801469853712078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20.09986122577801</v>
      </c>
      <c r="C81" s="144">
        <f>AIRFLOW!C33</f>
        <v>1244</v>
      </c>
      <c r="D81" s="145">
        <f>AIRFLOW!D33</f>
        <v>10.75</v>
      </c>
      <c r="E81" s="149">
        <f>AIRFLOW!E33</f>
        <v>23613</v>
      </c>
      <c r="F81" s="80">
        <f>AIRFLOW!F33*(0.07355/0.2952998)</f>
        <v>20.865133495069113</v>
      </c>
      <c r="G81" s="80">
        <f>AIRFLOW!G33*0.472*(0.001*3600)</f>
        <v>48.87335520709222</v>
      </c>
      <c r="H81" s="79">
        <f>AIRFLOW!H33</f>
        <v>1279.504832502539</v>
      </c>
      <c r="I81" s="81">
        <f>AIRFLOW!I33</f>
        <v>282.7660049266718</v>
      </c>
      <c r="J81" s="82">
        <f>AIRFLOW!J33</f>
        <v>0.379042902046477</v>
      </c>
      <c r="K81" s="80">
        <f>AIRFLOW!K33</f>
        <v>22.099643373258672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22.817203059399297</v>
      </c>
      <c r="C82" s="144">
        <f>AIRFLOW!C34</f>
        <v>1159</v>
      </c>
      <c r="D82" s="145">
        <f>AIRFLOW!D34</f>
        <v>9.96</v>
      </c>
      <c r="E82" s="149">
        <f>AIRFLOW!E34</f>
        <v>24918</v>
      </c>
      <c r="F82" s="80">
        <f>AIRFLOW!F34*(0.07355/0.2952998)</f>
        <v>23.685934070424803</v>
      </c>
      <c r="G82" s="80">
        <f>AIRFLOW!G34*0.472*(0.001*3600)</f>
        <v>29.330232172783084</v>
      </c>
      <c r="H82" s="79">
        <f>AIRFLOW!H34</f>
        <v>1192.0788592206131</v>
      </c>
      <c r="I82" s="81">
        <f>AIRFLOW!I34</f>
        <v>192.63708165933153</v>
      </c>
      <c r="J82" s="82">
        <f>AIRFLOW!J34</f>
        <v>0.2582266510178707</v>
      </c>
      <c r="K82" s="80">
        <f>AIRFLOW!K34</f>
        <v>16.159759915990673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24.847114694964237</v>
      </c>
      <c r="C83" s="144">
        <f>AIRFLOW!C35</f>
        <v>1090</v>
      </c>
      <c r="D83" s="145">
        <f>AIRFLOW!D35</f>
        <v>9.32</v>
      </c>
      <c r="E83" s="149">
        <f>AIRFLOW!E35</f>
        <v>26097</v>
      </c>
      <c r="F83" s="80">
        <f>AIRFLOW!F35*(0.07355/0.2952998)</f>
        <v>25.793131567138722</v>
      </c>
      <c r="G83" s="80">
        <f>AIRFLOW!G35*0.472*(0.001*3600)</f>
        <v>14.085401340732863</v>
      </c>
      <c r="H83" s="79">
        <f>AIRFLOW!H35</f>
        <v>1121.109539732932</v>
      </c>
      <c r="I83" s="81">
        <f>AIRFLOW!I35</f>
        <v>100.74121232429297</v>
      </c>
      <c r="J83" s="82">
        <f>AIRFLOW!J35</f>
        <v>0.13504183957680024</v>
      </c>
      <c r="K83" s="80">
        <f>AIRFLOW!K35</f>
        <v>8.985849174764073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28.08251986625118</v>
      </c>
      <c r="C84" s="144">
        <f>AIRFLOW!C36</f>
        <v>1052</v>
      </c>
      <c r="D84" s="145">
        <f>AIRFLOW!D36</f>
        <v>8.9</v>
      </c>
      <c r="E84" s="149">
        <f>AIRFLOW!E36</f>
        <v>27387</v>
      </c>
      <c r="F84" s="80">
        <f>AIRFLOW!F36*(0.07355/0.2952998)</f>
        <v>29.151719969876613</v>
      </c>
      <c r="G84" s="80">
        <f>AIRFLOW!G36*0.472*(0.001*3600)</f>
        <v>0</v>
      </c>
      <c r="H84" s="79">
        <f>AIRFLOW!H36</f>
        <v>1082.0249869716006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421.78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9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105.34 in H2O, 2676 mm H2O or 26.24 kPa, Maximum open watts = 1649 watts.</v>
      </c>
      <c r="B87" s="160"/>
      <c r="C87" s="160"/>
      <c r="D87" s="160"/>
      <c r="E87" s="160"/>
      <c r="F87" s="160"/>
      <c r="G87" s="160"/>
      <c r="H87" s="160"/>
      <c r="I87" s="160"/>
      <c r="J87" s="160"/>
      <c r="K87" s="161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2"/>
      <c r="B88" s="163"/>
      <c r="C88" s="163"/>
      <c r="D88" s="163"/>
      <c r="E88" s="163"/>
      <c r="F88" s="163"/>
      <c r="G88" s="163"/>
      <c r="H88" s="163"/>
      <c r="I88" s="163"/>
      <c r="J88" s="163"/>
      <c r="K88" s="164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5"/>
      <c r="B89" s="166"/>
      <c r="C89" s="166"/>
      <c r="D89" s="166"/>
      <c r="E89" s="166"/>
      <c r="F89" s="166"/>
      <c r="G89" s="166"/>
      <c r="H89" s="166"/>
      <c r="I89" s="166"/>
      <c r="J89" s="166"/>
      <c r="K89" s="167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8" t="s">
        <v>105</v>
      </c>
      <c r="B96" s="168"/>
      <c r="C96" s="168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9" t="s">
        <v>106</v>
      </c>
      <c r="B97" s="169"/>
      <c r="C97" s="169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9" t="s">
        <v>107</v>
      </c>
      <c r="B99" s="169"/>
      <c r="C99">
        <f>F36*D96</f>
        <v>105.33850943690703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2675.598139697439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26.236547972888953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9" t="s">
        <v>110</v>
      </c>
      <c r="B102" s="169"/>
      <c r="C102">
        <f>H74*D97</f>
        <v>1649.2344162161144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4">
        <f>IF(ISERR(+$BE$105),"",+$BE$105)</f>
        <v>315.67896416958484</v>
      </c>
      <c r="BC125" s="174"/>
      <c r="BD125" s="174"/>
      <c r="BF125" s="155">
        <f>IF(ISERR(+$BE$111),"",+$BE$111)</f>
        <v>0.9984850090034166</v>
      </c>
      <c r="BG125" s="155"/>
      <c r="BH125" s="155"/>
      <c r="BJ125" s="156">
        <f>IF(ISERR(+$BE$112),"",+$BE$112)</f>
        <v>3.95309016936082</v>
      </c>
      <c r="BK125" s="156"/>
      <c r="BL125" s="156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2011-02-21T03:30:03Z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11974436</vt:i4>
  </property>
  <property fmtid="{D5CDD505-2E9C-101B-9397-08002B2CF9AE}" pid="3" name="_EmailSubject">
    <vt:lpwstr>I need Spec Sheet for Q6600-037A-01 and a picture with LH6472-AL on it!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