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<sst xmlns="http://schemas.openxmlformats.org/spreadsheetml/2006/main" count="171" uniqueCount="118">
  <si>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</si>
  <si>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</si>
  <si>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</si>
  <si>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</si>
  <si>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</si>
  <si>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</si>
  <si>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</si>
  <si>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</si>
  <si>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</si>
  <si>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</si>
  <si>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</si>
  <si>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</si>
  <si>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</si>
  <si>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</si>
  <si>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</si>
  <si>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</si>
  <si>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</si>
  <si>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</si>
  <si>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</si>
  <si>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</si>
  <si>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</si>
  <si>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</si>
  <si>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</si>
  <si>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</si>
  <si>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</si>
  <si>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</si>
  <si>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</si>
  <si>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</si>
  <si>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</si>
  <si>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</si>
  <si>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</si>
  <si>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</si>
  <si>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</si>
  <si>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</si>
  <si>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</si>
  <si>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</si>
  <si>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</si>
  <si>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</si>
  <si>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</si>
  <si>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</si>
  <si>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</si>
  <si>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</si>
  <si>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</si>
  <si>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</si>
  <si>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</si>
  <si>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</si>
  <si>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</si>
  <si>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</si>
  <si>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</si>
  <si>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</si>
  <si>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</si>
  <si>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</si>
  <si>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</si>
  <si>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</si>
  <si>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</si>
  <si>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</si>
  <si>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</si>
  <si>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</si>
  <si>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</si>
  <si>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</si>
  <si>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</si>
  <si>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</si>
  <si>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</si>
  <si>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</si>
  <si>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</si>
  <si>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</si>
  <si>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</si>
  <si>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</si>
  <si>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</si>
  <si>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</si>
  <si>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</si>
  <si>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</si>
  <si>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</si>
  <si>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</si>
  <si>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</si>
  <si>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</si>
  <si>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</si>
  <si>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</si>
  <si>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</si>
  <si>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</si>
  <si>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</si>
  <si>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</si>
  <si>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</si>
  <si>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</si>
  <si>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</si>
  <si>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</si>
  <si>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</si>
  <si>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</si>
  <si>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</si>
  <si>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</si>
  <si>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</si>
  <si>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</si>
  <si>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</si>
  <si>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</si>
  <si>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</si>
  <si>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</si>
  <si>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</si>
  <si>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</si>
  <si>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</si>
  <si>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</si>
  <si>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</si>
  <si>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</si>
  <si>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</si>
  <si>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</si>
  <si>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</si>
  <si>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</si>
  <si>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</si>
  <si>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</si>
  <si>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</si>
  <si>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</si>
  <si>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</si>
  <si>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</si>
  <si>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</si>
  <si>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6600-36A</t>
  </si>
  <si>
    <t>LIGHTHOUSE</t>
  </si>
  <si>
    <t>VACUUM</t>
  </si>
  <si>
    <t>MOTORS</t>
  </si>
  <si>
    <t>LH6600-036A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</si>
</sst>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10"/>
      <name val="Helv"/>
      <family val="0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  <xf numFmtId="0" fontId="22" fillId="0" borderId="0" xfId="0" applyFont="1" applyBorder="1" applyAlignment="1" applyProtection="1" quotePrefix="1">
      <alignment horizontal="left"/>
      <protection/>
    </xf>
    <xf numFmtId="49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0737063"/>
        <c:axId val="5398038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6061409"/>
        <c:axId val="10334954"/>
      </c:scatterChart>
      <c:valAx>
        <c:axId val="50737063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3980384"/>
        <c:crosses val="autoZero"/>
        <c:crossBetween val="midCat"/>
        <c:dispUnits/>
        <c:majorUnit val="10"/>
      </c:valAx>
      <c:valAx>
        <c:axId val="53980384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37063"/>
        <c:crosses val="autoZero"/>
        <c:crossBetween val="midCat"/>
        <c:dispUnits/>
      </c:valAx>
      <c:valAx>
        <c:axId val="16061409"/>
        <c:scaling>
          <c:orientation val="minMax"/>
        </c:scaling>
        <c:axPos val="b"/>
        <c:delete val="1"/>
        <c:majorTickMark val="out"/>
        <c:minorTickMark val="none"/>
        <c:tickLblPos val="nextTo"/>
        <c:crossAx val="10334954"/>
        <c:crosses val="max"/>
        <c:crossBetween val="midCat"/>
        <c:dispUnits/>
      </c:valAx>
      <c:valAx>
        <c:axId val="1033495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06140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25905723"/>
        <c:axId val="31824916"/>
      </c:scatterChart>
      <c:valAx>
        <c:axId val="2590572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1824916"/>
        <c:crosses val="autoZero"/>
        <c:crossBetween val="midCat"/>
        <c:dispUnits/>
      </c:valAx>
      <c:valAx>
        <c:axId val="3182491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59057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7988789"/>
        <c:axId val="2768137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7805775"/>
        <c:axId val="27598792"/>
      </c:scatterChart>
      <c:valAx>
        <c:axId val="1798878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7681374"/>
        <c:crosses val="autoZero"/>
        <c:crossBetween val="midCat"/>
        <c:dispUnits/>
        <c:majorUnit val="5"/>
      </c:valAx>
      <c:valAx>
        <c:axId val="2768137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88789"/>
        <c:crosses val="autoZero"/>
        <c:crossBetween val="midCat"/>
        <c:dispUnits/>
      </c:valAx>
      <c:valAx>
        <c:axId val="47805775"/>
        <c:scaling>
          <c:orientation val="minMax"/>
        </c:scaling>
        <c:axPos val="b"/>
        <c:delete val="1"/>
        <c:majorTickMark val="out"/>
        <c:minorTickMark val="none"/>
        <c:tickLblPos val="nextTo"/>
        <c:crossAx val="27598792"/>
        <c:crosses val="max"/>
        <c:crossBetween val="midCat"/>
        <c:dispUnits/>
      </c:valAx>
      <c:valAx>
        <c:axId val="2759879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80577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220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78167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J6" sqref="J6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24.75">
      <c r="A1" s="169"/>
      <c r="B1" s="148"/>
      <c r="C1" s="148"/>
      <c r="D1" s="148"/>
      <c r="E1" s="18"/>
      <c r="F1" s="92"/>
      <c r="G1" s="18"/>
      <c r="H1" s="18"/>
      <c r="I1" s="18"/>
      <c r="J1" s="18"/>
      <c r="K1" s="18"/>
      <c r="L1" s="18"/>
      <c r="M1" s="18"/>
      <c r="N1" s="14"/>
    </row>
    <row r="2" spans="1:14" ht="24.75">
      <c r="A2" s="164" t="s">
        <v>113</v>
      </c>
      <c r="B2" s="164"/>
      <c r="C2" s="164"/>
      <c r="D2" s="93"/>
      <c r="E2" s="93"/>
      <c r="F2" s="93"/>
      <c r="G2" s="94"/>
      <c r="H2" s="170"/>
      <c r="I2" s="170"/>
      <c r="J2" s="171" t="s">
        <v>114</v>
      </c>
      <c r="K2" s="170"/>
      <c r="L2" s="170"/>
      <c r="M2" s="170"/>
      <c r="N2" s="14"/>
    </row>
    <row r="3" spans="1:14" ht="24.75">
      <c r="A3" s="164" t="s">
        <v>100</v>
      </c>
      <c r="B3" s="164"/>
      <c r="C3" s="164"/>
      <c r="D3" s="95"/>
      <c r="E3" s="95"/>
      <c r="F3" s="95"/>
      <c r="G3" s="96"/>
      <c r="H3" s="172"/>
      <c r="I3" s="172"/>
      <c r="J3" s="172" t="s">
        <v>115</v>
      </c>
      <c r="K3" s="172"/>
      <c r="L3" s="172"/>
      <c r="M3" s="172"/>
      <c r="N3" s="14"/>
    </row>
    <row r="4" spans="1:14" ht="24.75">
      <c r="A4" s="168" t="s">
        <v>101</v>
      </c>
      <c r="B4" s="168"/>
      <c r="C4" s="168"/>
      <c r="D4" s="97"/>
      <c r="E4" s="98"/>
      <c r="F4" s="98"/>
      <c r="G4" s="98"/>
      <c r="H4" s="5"/>
      <c r="I4" s="5"/>
      <c r="J4" s="173" t="s">
        <v>116</v>
      </c>
      <c r="K4" s="5"/>
      <c r="L4" s="99"/>
      <c r="M4" s="100"/>
      <c r="N4" s="17"/>
    </row>
    <row r="5" spans="1:14" ht="15.75">
      <c r="A5" s="5"/>
      <c r="B5" s="94"/>
      <c r="C5" s="94"/>
      <c r="D5" s="94"/>
      <c r="E5" s="94"/>
      <c r="F5" s="94"/>
      <c r="G5" s="101"/>
      <c r="H5" s="102"/>
      <c r="I5" s="102"/>
      <c r="J5" s="102"/>
      <c r="K5" s="102"/>
      <c r="L5" s="102"/>
      <c r="M5" s="100"/>
      <c r="N5" s="17"/>
    </row>
    <row r="6" spans="1:14" ht="24.75">
      <c r="A6" s="95"/>
      <c r="B6" s="103"/>
      <c r="C6" s="104"/>
      <c r="D6" s="104"/>
      <c r="E6" s="97"/>
      <c r="F6" s="97"/>
      <c r="G6" s="105"/>
      <c r="H6" s="105"/>
      <c r="I6" s="105"/>
      <c r="J6" s="171" t="s">
        <v>117</v>
      </c>
      <c r="K6" s="105"/>
      <c r="L6" s="105"/>
      <c r="M6" s="100"/>
      <c r="N6" s="17"/>
    </row>
    <row r="7" spans="1:14" ht="23.25">
      <c r="A7" s="106" t="s">
        <v>102</v>
      </c>
      <c r="B7" s="107">
        <v>120</v>
      </c>
      <c r="C7" s="104"/>
      <c r="D7" s="104"/>
      <c r="E7" s="97"/>
      <c r="F7" s="97"/>
      <c r="G7" s="105"/>
      <c r="H7" s="105"/>
      <c r="I7" s="105"/>
      <c r="J7" s="105"/>
      <c r="K7" s="105"/>
      <c r="L7" s="105"/>
      <c r="M7" s="100"/>
      <c r="N7" s="17"/>
    </row>
    <row r="8" spans="1:14" ht="20.25">
      <c r="A8" s="95"/>
      <c r="B8" s="103"/>
      <c r="C8" s="104"/>
      <c r="D8" s="104"/>
      <c r="E8" s="97"/>
      <c r="F8" s="97"/>
      <c r="G8" s="105"/>
      <c r="H8" s="105"/>
      <c r="I8" s="105"/>
      <c r="J8" s="105"/>
      <c r="K8" s="105"/>
      <c r="L8" s="105"/>
      <c r="M8" s="100"/>
      <c r="N8" s="17"/>
    </row>
    <row r="9" spans="1:14" ht="15.75">
      <c r="A9" s="103"/>
      <c r="B9" s="103"/>
      <c r="C9" s="104"/>
      <c r="D9" s="104"/>
      <c r="E9" s="97"/>
      <c r="F9" s="97"/>
      <c r="G9" s="105"/>
      <c r="H9" s="105"/>
      <c r="I9" s="105"/>
      <c r="J9" s="105"/>
      <c r="K9" s="105"/>
      <c r="L9" s="105"/>
      <c r="M9" s="100"/>
      <c r="N9" s="17"/>
    </row>
    <row r="10" spans="1:14" ht="15.75" hidden="1">
      <c r="A10" s="108"/>
      <c r="B10" s="108"/>
      <c r="C10" s="109"/>
      <c r="D10" s="109"/>
      <c r="E10" s="109"/>
      <c r="F10" s="109"/>
      <c r="G10" s="102"/>
      <c r="H10" s="110"/>
      <c r="I10" s="110"/>
      <c r="J10" s="110"/>
      <c r="K10" s="110"/>
      <c r="L10" s="110"/>
      <c r="M10" s="18"/>
      <c r="N10" s="14"/>
    </row>
    <row r="11" spans="1:14" ht="15.75" hidden="1">
      <c r="A11" s="5"/>
      <c r="B11" s="5"/>
      <c r="C11" s="108"/>
      <c r="D11" s="108"/>
      <c r="E11" s="108"/>
      <c r="F11" s="108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8"/>
      <c r="C12" s="108"/>
      <c r="D12" s="28"/>
      <c r="E12" s="108"/>
      <c r="F12" s="108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4"/>
      <c r="C13" s="94"/>
      <c r="D13" s="94"/>
      <c r="E13" s="94"/>
      <c r="F13" s="94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1"/>
      <c r="C14" s="111"/>
      <c r="D14" s="111"/>
      <c r="E14" s="111"/>
      <c r="F14" s="111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2"/>
      <c r="C15" s="112"/>
      <c r="D15" s="112"/>
      <c r="E15" s="112"/>
      <c r="F15" s="113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5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6"/>
      <c r="B22" s="116"/>
      <c r="C22" s="116"/>
      <c r="D22" s="116"/>
      <c r="E22" s="117"/>
      <c r="F22" s="55" t="s">
        <v>11</v>
      </c>
      <c r="G22" s="55" t="s">
        <v>12</v>
      </c>
      <c r="H22" s="55" t="s">
        <v>11</v>
      </c>
      <c r="I22" s="118"/>
      <c r="J22" s="118"/>
      <c r="K22" s="119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8"/>
      <c r="E23" s="120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1"/>
      <c r="B25" s="36"/>
      <c r="C25" s="36"/>
      <c r="D25" s="36"/>
      <c r="E25" s="122"/>
      <c r="F25" s="36"/>
      <c r="G25" s="36"/>
      <c r="H25" s="36"/>
      <c r="I25" s="36"/>
      <c r="J25" s="36"/>
      <c r="K25" s="123"/>
      <c r="L25" s="103"/>
      <c r="M25" s="103"/>
      <c r="N25" s="27"/>
    </row>
    <row r="26" spans="1:55" ht="15" customHeight="1" thickTop="1">
      <c r="A26" s="83">
        <v>2</v>
      </c>
      <c r="B26" s="124">
        <v>5.3</v>
      </c>
      <c r="C26" s="125">
        <v>1566</v>
      </c>
      <c r="D26" s="126">
        <v>13.41</v>
      </c>
      <c r="E26" s="127">
        <v>23406</v>
      </c>
      <c r="F26" s="84">
        <v>5.547723106516726</v>
      </c>
      <c r="G26" s="84">
        <v>122.40750574761522</v>
      </c>
      <c r="H26" s="85">
        <v>1620.8689407379134</v>
      </c>
      <c r="I26" s="86">
        <v>79.69310028512217</v>
      </c>
      <c r="J26" s="87">
        <v>0.10682721217844796</v>
      </c>
      <c r="K26" s="86">
        <v>4.916689948345932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4">
        <v>15.54</v>
      </c>
      <c r="C27" s="125">
        <v>1568</v>
      </c>
      <c r="D27" s="126">
        <v>13.44</v>
      </c>
      <c r="E27" s="127">
        <v>23382</v>
      </c>
      <c r="F27" s="84">
        <v>16.26634284439055</v>
      </c>
      <c r="G27" s="84">
        <v>115.68363060566415</v>
      </c>
      <c r="H27" s="85">
        <v>1622.9390160134406</v>
      </c>
      <c r="I27" s="86">
        <v>220.8308421964292</v>
      </c>
      <c r="J27" s="87">
        <v>0.29601989570566917</v>
      </c>
      <c r="K27" s="86">
        <v>13.606847824687476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4">
        <v>27.47</v>
      </c>
      <c r="C28" s="125">
        <v>1564</v>
      </c>
      <c r="D28" s="126">
        <v>13.39</v>
      </c>
      <c r="E28" s="127">
        <v>23376</v>
      </c>
      <c r="F28" s="84">
        <v>28.753953535097068</v>
      </c>
      <c r="G28" s="84">
        <v>106.77453886970314</v>
      </c>
      <c r="H28" s="85">
        <v>1618.798865462386</v>
      </c>
      <c r="I28" s="86">
        <v>360.29909244453495</v>
      </c>
      <c r="J28" s="87">
        <v>0.48297465475138734</v>
      </c>
      <c r="K28" s="86">
        <v>22.25718711148348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4">
        <v>46.92</v>
      </c>
      <c r="C29" s="125">
        <v>1554</v>
      </c>
      <c r="D29" s="126">
        <v>13.28</v>
      </c>
      <c r="E29" s="127">
        <v>23511</v>
      </c>
      <c r="F29" s="84">
        <v>49.11305059580468</v>
      </c>
      <c r="G29" s="84">
        <v>88.74279577550816</v>
      </c>
      <c r="H29" s="85">
        <v>1608.448489084749</v>
      </c>
      <c r="I29" s="86">
        <v>511.47912602977937</v>
      </c>
      <c r="J29" s="87">
        <v>0.6856288552678007</v>
      </c>
      <c r="K29" s="86">
        <v>31.799534116310113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4">
        <v>60.03</v>
      </c>
      <c r="C30" s="125">
        <v>1543</v>
      </c>
      <c r="D30" s="126">
        <v>13.19</v>
      </c>
      <c r="E30" s="127">
        <v>23637</v>
      </c>
      <c r="F30" s="84">
        <v>62.83581473286775</v>
      </c>
      <c r="G30" s="84">
        <v>76.89432225134207</v>
      </c>
      <c r="H30" s="85">
        <v>1597.0630750693488</v>
      </c>
      <c r="I30" s="86">
        <v>567.0213622333832</v>
      </c>
      <c r="J30" s="87">
        <v>0.7600822550045352</v>
      </c>
      <c r="K30" s="86">
        <v>35.50400551391883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4">
        <v>73.13</v>
      </c>
      <c r="C31" s="125">
        <v>1509</v>
      </c>
      <c r="D31" s="126">
        <v>12.87</v>
      </c>
      <c r="E31" s="127">
        <v>23952</v>
      </c>
      <c r="F31" s="84">
        <v>76.54811146784304</v>
      </c>
      <c r="G31" s="84">
        <v>62.13304426340018</v>
      </c>
      <c r="H31" s="85">
        <v>1561.8717953853838</v>
      </c>
      <c r="I31" s="86">
        <v>558.1552453671397</v>
      </c>
      <c r="J31" s="87">
        <v>0.7481973798487128</v>
      </c>
      <c r="K31" s="86">
        <v>35.73630351839587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4">
        <v>84.42</v>
      </c>
      <c r="C32" s="125">
        <v>1439</v>
      </c>
      <c r="D32" s="126">
        <v>12.24</v>
      </c>
      <c r="E32" s="127">
        <v>24750</v>
      </c>
      <c r="F32" s="84">
        <v>88.36580842493245</v>
      </c>
      <c r="G32" s="84">
        <v>46.20964903543802</v>
      </c>
      <c r="H32" s="85">
        <v>1489.4191607419266</v>
      </c>
      <c r="I32" s="86">
        <v>479.19780726361233</v>
      </c>
      <c r="J32" s="87">
        <v>0.6423563100048423</v>
      </c>
      <c r="K32" s="86">
        <v>32.173468684591704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4">
        <v>95.75</v>
      </c>
      <c r="C33" s="125">
        <v>1353</v>
      </c>
      <c r="D33" s="126">
        <v>11.45</v>
      </c>
      <c r="E33" s="127">
        <v>25920</v>
      </c>
      <c r="F33" s="84">
        <v>100.22537499037293</v>
      </c>
      <c r="G33" s="84">
        <v>31.410313957102993</v>
      </c>
      <c r="H33" s="85">
        <v>1400.4059238942507</v>
      </c>
      <c r="I33" s="86">
        <v>369.4433590203713</v>
      </c>
      <c r="J33" s="87">
        <v>0.49523238474580605</v>
      </c>
      <c r="K33" s="86">
        <v>26.381162255656754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4">
        <v>106.19</v>
      </c>
      <c r="C34" s="125">
        <v>1273</v>
      </c>
      <c r="D34" s="126">
        <v>10.73</v>
      </c>
      <c r="E34" s="127">
        <v>27222</v>
      </c>
      <c r="F34" s="84">
        <v>111.1533427700021</v>
      </c>
      <c r="G34" s="84">
        <v>18.57462476472727</v>
      </c>
      <c r="H34" s="85">
        <v>1317.6029128731568</v>
      </c>
      <c r="I34" s="86">
        <v>242.29278069404177</v>
      </c>
      <c r="J34" s="87">
        <v>0.32478925026010963</v>
      </c>
      <c r="K34" s="86">
        <v>18.388907486983282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4">
        <v>113.03</v>
      </c>
      <c r="C35" s="125">
        <v>1212</v>
      </c>
      <c r="D35" s="126">
        <v>10.19</v>
      </c>
      <c r="E35" s="127">
        <v>28203</v>
      </c>
      <c r="F35" s="84">
        <v>118.313045798035</v>
      </c>
      <c r="G35" s="84">
        <v>8.799827192249962</v>
      </c>
      <c r="H35" s="85">
        <v>1254.4656169695727</v>
      </c>
      <c r="I35" s="86">
        <v>122.1812814031357</v>
      </c>
      <c r="J35" s="87">
        <v>0.16378187855648216</v>
      </c>
      <c r="K35" s="86">
        <v>9.739707469885898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4">
        <v>121.7</v>
      </c>
      <c r="C36" s="125">
        <v>1179</v>
      </c>
      <c r="D36" s="126">
        <v>9.89</v>
      </c>
      <c r="E36" s="127">
        <v>28749</v>
      </c>
      <c r="F36" s="84">
        <v>127.38828340812935</v>
      </c>
      <c r="G36" s="84">
        <v>0</v>
      </c>
      <c r="H36" s="85">
        <v>1220.3093749233715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8"/>
      <c r="C37" s="129"/>
      <c r="D37" s="130"/>
      <c r="E37" s="131"/>
      <c r="F37" s="129" t="s">
        <v>99</v>
      </c>
      <c r="G37" s="132">
        <v>569.71</v>
      </c>
      <c r="H37" s="133"/>
      <c r="I37" s="134"/>
      <c r="J37" s="135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6"/>
      <c r="G38" s="136"/>
      <c r="H38" s="5"/>
      <c r="I38" s="136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8"/>
      <c r="E39" s="137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0.5948164554937223</v>
      </c>
      <c r="BD41" s="5">
        <f aca="true" t="shared" si="0" ref="BD41:BD50">IF(ISERR(($BE$21*0.4912-B26*0.03607)/($BE$21*0.4912)),0,($BE$21*0.4912-B26*0.03607)/($BE$21*0.4912))</f>
        <v>0.9863268769236825</v>
      </c>
      <c r="BF41">
        <f aca="true" t="shared" si="1" ref="BF41:BF50">(I26*63025)/(746*E26)</f>
        <v>0.2876520997841016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8"/>
      <c r="M42" s="5"/>
      <c r="BA42" s="5">
        <f>COUNT(B28:B$36)</f>
        <v>9</v>
      </c>
      <c r="BB42" s="5">
        <f>(0.5719*BD42-0.582)/(BD42-1.0165)</f>
        <v>0.5836272066797631</v>
      </c>
      <c r="BD42" s="5">
        <f t="shared" si="0"/>
        <v>0.9599093712064203</v>
      </c>
      <c r="BF42">
        <f t="shared" si="1"/>
        <v>0.7979066772239243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0.5834367587929621</v>
      </c>
      <c r="BD43" s="5">
        <f t="shared" si="0"/>
        <v>0.9291319451119924</v>
      </c>
      <c r="BF43">
        <f t="shared" si="1"/>
        <v>1.3021679335945495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8"/>
      <c r="N44" s="30"/>
      <c r="BA44" s="5">
        <f>COUNT(B30:B$36)</f>
        <v>7</v>
      </c>
      <c r="BB44" s="5">
        <f>(0.5687*BD44-0.5785)/(BD44-1.0146)</f>
        <v>0.5797359450458495</v>
      </c>
      <c r="BD44" s="5">
        <f t="shared" si="0"/>
        <v>0.8789541632564501</v>
      </c>
      <c r="BF44">
        <f t="shared" si="1"/>
        <v>1.837937927066188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6"/>
      <c r="C45" s="136"/>
      <c r="D45" s="136"/>
      <c r="E45" s="136"/>
      <c r="F45" s="136"/>
      <c r="G45" s="136"/>
      <c r="H45" s="136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0.5800398154053928</v>
      </c>
      <c r="BD45" s="5">
        <f t="shared" si="0"/>
        <v>0.8451325324016347</v>
      </c>
      <c r="BF45">
        <f t="shared" si="1"/>
        <v>2.02666091812247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6"/>
      <c r="C46" s="136"/>
      <c r="D46" s="136"/>
      <c r="E46" s="136"/>
      <c r="F46" s="136"/>
      <c r="G46" s="136"/>
      <c r="H46" s="136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0.577986607692856</v>
      </c>
      <c r="BD46" s="5">
        <f t="shared" si="0"/>
        <v>0.8113366998922462</v>
      </c>
      <c r="BF46">
        <f t="shared" si="1"/>
        <v>1.9687349643021512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0.576125468021891</v>
      </c>
      <c r="BD47" s="5">
        <f t="shared" si="0"/>
        <v>0.7822103679051475</v>
      </c>
      <c r="BF47">
        <f t="shared" si="1"/>
        <v>1.6357376338608154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0.5745464011043245</v>
      </c>
      <c r="BD48" s="5">
        <f t="shared" si="0"/>
        <v>0.7529808425363406</v>
      </c>
      <c r="BF48">
        <f t="shared" si="1"/>
        <v>1.2041674787270225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0.5736032867967303</v>
      </c>
      <c r="BD49" s="5">
        <f t="shared" si="0"/>
        <v>0.7260473699105379</v>
      </c>
      <c r="BF49">
        <f t="shared" si="1"/>
        <v>0.7519595363178094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0.5926922157433262</v>
      </c>
      <c r="BD50" s="5">
        <f t="shared" si="0"/>
        <v>0.7084013016384603</v>
      </c>
      <c r="BF50">
        <f t="shared" si="1"/>
        <v>0.36600194646038675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1" t="s">
        <v>98</v>
      </c>
      <c r="B55" s="152"/>
      <c r="C55" s="152"/>
      <c r="D55" s="152"/>
      <c r="E55" s="152"/>
      <c r="F55" s="69" t="s">
        <v>11</v>
      </c>
      <c r="G55" s="55" t="s">
        <v>12</v>
      </c>
      <c r="H55" s="55" t="s">
        <v>11</v>
      </c>
      <c r="I55" s="118"/>
      <c r="J55" s="118"/>
      <c r="K55" s="119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39"/>
      <c r="E56" s="140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1">
        <f>AIRFLOW!B26*25.4</f>
        <v>134.61999999999998</v>
      </c>
      <c r="C58" s="142">
        <f>AIRFLOW!C26</f>
        <v>1566</v>
      </c>
      <c r="D58" s="143">
        <f>AIRFLOW!D26</f>
        <v>13.41</v>
      </c>
      <c r="E58" s="144">
        <f>AIRFLOW!E26</f>
        <v>23406</v>
      </c>
      <c r="F58" s="74">
        <f>25.4*AIRFLOW!F26</f>
        <v>140.91216690552483</v>
      </c>
      <c r="G58" s="75">
        <f>AIRFLOW!G26*0.472</f>
        <v>57.77634271287438</v>
      </c>
      <c r="H58" s="74">
        <f>AIRFLOW!H26</f>
        <v>1620.8689407379134</v>
      </c>
      <c r="I58" s="75">
        <f>AIRFLOW!I26</f>
        <v>79.69310028512217</v>
      </c>
      <c r="J58" s="76">
        <f>AIRFLOW!J26</f>
        <v>0.10682721217844796</v>
      </c>
      <c r="K58" s="77">
        <f>AIRFLOW!K26</f>
        <v>4.916689948345932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1">
        <f>AIRFLOW!B27*25.4</f>
        <v>394.71599999999995</v>
      </c>
      <c r="C59" s="142">
        <f>AIRFLOW!C27</f>
        <v>1568</v>
      </c>
      <c r="D59" s="143">
        <f>AIRFLOW!D27</f>
        <v>13.44</v>
      </c>
      <c r="E59" s="144">
        <f>AIRFLOW!E27</f>
        <v>23382</v>
      </c>
      <c r="F59" s="74">
        <f>25.4*AIRFLOW!F27</f>
        <v>413.1651082475199</v>
      </c>
      <c r="G59" s="75">
        <f>AIRFLOW!G27*0.472</f>
        <v>54.60267364587347</v>
      </c>
      <c r="H59" s="74">
        <f>AIRFLOW!H27</f>
        <v>1622.9390160134406</v>
      </c>
      <c r="I59" s="75">
        <f>AIRFLOW!I27</f>
        <v>220.8308421964292</v>
      </c>
      <c r="J59" s="76">
        <f>AIRFLOW!J27</f>
        <v>0.29601989570566917</v>
      </c>
      <c r="K59" s="77">
        <f>AIRFLOW!K27</f>
        <v>13.606847824687476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1">
        <f>AIRFLOW!B28*25.4</f>
        <v>697.7379999999999</v>
      </c>
      <c r="C60" s="142">
        <f>AIRFLOW!C28</f>
        <v>1564</v>
      </c>
      <c r="D60" s="143">
        <f>AIRFLOW!D28</f>
        <v>13.39</v>
      </c>
      <c r="E60" s="144">
        <f>AIRFLOW!E28</f>
        <v>23376</v>
      </c>
      <c r="F60" s="74">
        <f>25.4*AIRFLOW!F28</f>
        <v>730.3504197914655</v>
      </c>
      <c r="G60" s="75">
        <f>AIRFLOW!G28*0.472</f>
        <v>50.397582346499874</v>
      </c>
      <c r="H60" s="74">
        <f>AIRFLOW!H28</f>
        <v>1618.798865462386</v>
      </c>
      <c r="I60" s="75">
        <f>AIRFLOW!I28</f>
        <v>360.29909244453495</v>
      </c>
      <c r="J60" s="76">
        <f>AIRFLOW!J28</f>
        <v>0.48297465475138734</v>
      </c>
      <c r="K60" s="77">
        <f>AIRFLOW!K28</f>
        <v>22.25718711148348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1">
        <f>AIRFLOW!B29*25.4</f>
        <v>1191.768</v>
      </c>
      <c r="C61" s="142">
        <f>AIRFLOW!C29</f>
        <v>1554</v>
      </c>
      <c r="D61" s="143">
        <f>AIRFLOW!D29</f>
        <v>13.28</v>
      </c>
      <c r="E61" s="144">
        <f>AIRFLOW!E29</f>
        <v>23511</v>
      </c>
      <c r="F61" s="74">
        <f>25.4*AIRFLOW!F29</f>
        <v>1247.4714851334388</v>
      </c>
      <c r="G61" s="75">
        <f>AIRFLOW!G29*0.472</f>
        <v>41.886599606039844</v>
      </c>
      <c r="H61" s="74">
        <f>AIRFLOW!H29</f>
        <v>1608.448489084749</v>
      </c>
      <c r="I61" s="75">
        <f>AIRFLOW!I29</f>
        <v>511.47912602977937</v>
      </c>
      <c r="J61" s="76">
        <f>AIRFLOW!J29</f>
        <v>0.6856288552678007</v>
      </c>
      <c r="K61" s="77">
        <f>AIRFLOW!K29</f>
        <v>31.799534116310113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1">
        <f>AIRFLOW!B30*25.4</f>
        <v>1524.762</v>
      </c>
      <c r="C62" s="142">
        <f>AIRFLOW!C30</f>
        <v>1543</v>
      </c>
      <c r="D62" s="143">
        <f>AIRFLOW!D30</f>
        <v>13.19</v>
      </c>
      <c r="E62" s="144">
        <f>AIRFLOW!E30</f>
        <v>23637</v>
      </c>
      <c r="F62" s="74">
        <f>25.4*AIRFLOW!F30</f>
        <v>1596.029694214841</v>
      </c>
      <c r="G62" s="75">
        <f>AIRFLOW!G30*0.472</f>
        <v>36.29412010263346</v>
      </c>
      <c r="H62" s="74">
        <f>AIRFLOW!H30</f>
        <v>1597.0630750693488</v>
      </c>
      <c r="I62" s="75">
        <f>AIRFLOW!I30</f>
        <v>567.0213622333832</v>
      </c>
      <c r="J62" s="76">
        <f>AIRFLOW!J30</f>
        <v>0.7600822550045352</v>
      </c>
      <c r="K62" s="77">
        <f>AIRFLOW!K30</f>
        <v>35.50400551391883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1">
        <f>AIRFLOW!B31*25.4</f>
        <v>1857.5019999999997</v>
      </c>
      <c r="C63" s="142">
        <f>AIRFLOW!C31</f>
        <v>1509</v>
      </c>
      <c r="D63" s="143">
        <f>AIRFLOW!D31</f>
        <v>12.87</v>
      </c>
      <c r="E63" s="144">
        <f>AIRFLOW!E31</f>
        <v>23952</v>
      </c>
      <c r="F63" s="74">
        <f>25.4*AIRFLOW!F31</f>
        <v>1944.3220312832132</v>
      </c>
      <c r="G63" s="75">
        <f>AIRFLOW!G31*0.472</f>
        <v>29.326796892324882</v>
      </c>
      <c r="H63" s="74">
        <f>AIRFLOW!H31</f>
        <v>1561.8717953853838</v>
      </c>
      <c r="I63" s="75">
        <f>AIRFLOW!I31</f>
        <v>558.1552453671397</v>
      </c>
      <c r="J63" s="76">
        <f>AIRFLOW!J31</f>
        <v>0.7481973798487128</v>
      </c>
      <c r="K63" s="77">
        <f>AIRFLOW!K31</f>
        <v>35.73630351839587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1">
        <f>AIRFLOW!B32*25.4</f>
        <v>2144.268</v>
      </c>
      <c r="C64" s="142">
        <f>AIRFLOW!C32</f>
        <v>1439</v>
      </c>
      <c r="D64" s="143">
        <f>AIRFLOW!D32</f>
        <v>12.24</v>
      </c>
      <c r="E64" s="144">
        <f>AIRFLOW!E32</f>
        <v>24750</v>
      </c>
      <c r="F64" s="74">
        <f>25.4*AIRFLOW!F32</f>
        <v>2244.491533993284</v>
      </c>
      <c r="G64" s="75">
        <f>AIRFLOW!G32*0.472</f>
        <v>21.810954344726746</v>
      </c>
      <c r="H64" s="74">
        <f>AIRFLOW!H32</f>
        <v>1489.4191607419266</v>
      </c>
      <c r="I64" s="75">
        <f>AIRFLOW!I32</f>
        <v>479.19780726361233</v>
      </c>
      <c r="J64" s="76">
        <f>AIRFLOW!J32</f>
        <v>0.6423563100048423</v>
      </c>
      <c r="K64" s="77">
        <f>AIRFLOW!K32</f>
        <v>32.173468684591704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1">
        <f>AIRFLOW!B33*25.4</f>
        <v>2432.0499999999997</v>
      </c>
      <c r="C65" s="142">
        <f>AIRFLOW!C33</f>
        <v>1353</v>
      </c>
      <c r="D65" s="143">
        <f>AIRFLOW!D33</f>
        <v>11.45</v>
      </c>
      <c r="E65" s="144">
        <f>AIRFLOW!E33</f>
        <v>25920</v>
      </c>
      <c r="F65" s="74">
        <f>25.4*AIRFLOW!F33</f>
        <v>2545.7245247554724</v>
      </c>
      <c r="G65" s="75">
        <f>AIRFLOW!G33*0.472</f>
        <v>14.825668187752612</v>
      </c>
      <c r="H65" s="74">
        <f>AIRFLOW!H33</f>
        <v>1400.4059238942507</v>
      </c>
      <c r="I65" s="75">
        <f>AIRFLOW!I33</f>
        <v>369.4433590203713</v>
      </c>
      <c r="J65" s="76">
        <f>AIRFLOW!J33</f>
        <v>0.49523238474580605</v>
      </c>
      <c r="K65" s="77">
        <f>AIRFLOW!K33</f>
        <v>26.381162255656754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1">
        <f>AIRFLOW!B34*25.4</f>
        <v>2697.2259999999997</v>
      </c>
      <c r="C66" s="142">
        <f>AIRFLOW!C34</f>
        <v>1273</v>
      </c>
      <c r="D66" s="143">
        <f>AIRFLOW!D34</f>
        <v>10.73</v>
      </c>
      <c r="E66" s="144">
        <f>AIRFLOW!E34</f>
        <v>27222</v>
      </c>
      <c r="F66" s="74">
        <f>25.4*AIRFLOW!F34</f>
        <v>2823.294906358053</v>
      </c>
      <c r="G66" s="75">
        <f>AIRFLOW!G34*0.472</f>
        <v>8.767222888951272</v>
      </c>
      <c r="H66" s="74">
        <f>AIRFLOW!H34</f>
        <v>1317.6029128731568</v>
      </c>
      <c r="I66" s="75">
        <f>AIRFLOW!I34</f>
        <v>242.29278069404177</v>
      </c>
      <c r="J66" s="76">
        <f>AIRFLOW!J34</f>
        <v>0.32478925026010963</v>
      </c>
      <c r="K66" s="77">
        <f>AIRFLOW!K34</f>
        <v>18.388907486983282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1">
        <f>AIRFLOW!B35*25.4</f>
        <v>2870.962</v>
      </c>
      <c r="C67" s="142">
        <f>AIRFLOW!C35</f>
        <v>1212</v>
      </c>
      <c r="D67" s="143">
        <f>AIRFLOW!D35</f>
        <v>10.19</v>
      </c>
      <c r="E67" s="144">
        <f>AIRFLOW!E35</f>
        <v>28203</v>
      </c>
      <c r="F67" s="74">
        <f>25.4*AIRFLOW!F35</f>
        <v>3005.151363270089</v>
      </c>
      <c r="G67" s="75">
        <f>AIRFLOW!G35*0.472</f>
        <v>4.153518434741982</v>
      </c>
      <c r="H67" s="74">
        <f>AIRFLOW!H35</f>
        <v>1254.4656169695727</v>
      </c>
      <c r="I67" s="75">
        <f>AIRFLOW!I35</f>
        <v>122.1812814031357</v>
      </c>
      <c r="J67" s="76">
        <f>AIRFLOW!J35</f>
        <v>0.16378187855648216</v>
      </c>
      <c r="K67" s="77">
        <f>AIRFLOW!K35</f>
        <v>9.739707469885898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1">
        <f>AIRFLOW!B36*25.4</f>
        <v>3091.18</v>
      </c>
      <c r="C68" s="142">
        <f>AIRFLOW!C36</f>
        <v>1179</v>
      </c>
      <c r="D68" s="143">
        <f>AIRFLOW!D36</f>
        <v>9.89</v>
      </c>
      <c r="E68" s="144">
        <f>AIRFLOW!E36</f>
        <v>28749</v>
      </c>
      <c r="F68" s="74">
        <f>25.4*AIRFLOW!F36</f>
        <v>3235.6623985664855</v>
      </c>
      <c r="G68" s="75">
        <f>AIRFLOW!G36*0.472</f>
        <v>0</v>
      </c>
      <c r="H68" s="74">
        <f>AIRFLOW!H36</f>
        <v>1220.3093749233715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8"/>
      <c r="C69" s="145"/>
      <c r="D69" s="130"/>
      <c r="E69" s="131"/>
      <c r="F69" s="129" t="s">
        <v>99</v>
      </c>
      <c r="G69" s="132">
        <f>G37</f>
        <v>569.71</v>
      </c>
      <c r="H69" s="133"/>
      <c r="I69" s="134"/>
      <c r="J69" s="135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6"/>
      <c r="B71" s="166"/>
      <c r="C71" s="166"/>
      <c r="D71" s="166"/>
      <c r="E71" s="167"/>
      <c r="F71" s="69" t="s">
        <v>11</v>
      </c>
      <c r="G71" s="55" t="s">
        <v>12</v>
      </c>
      <c r="H71" s="55" t="s">
        <v>11</v>
      </c>
      <c r="I71" s="118"/>
      <c r="J71" s="118"/>
      <c r="K71" s="119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39"/>
      <c r="E72" s="140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6">
        <f>AIRFLOW!B26*(0.07355)/(0.2952998)</f>
        <v>1.32006523539806</v>
      </c>
      <c r="C74" s="142">
        <f>AIRFLOW!C26</f>
        <v>1566</v>
      </c>
      <c r="D74" s="143">
        <f>AIRFLOW!D26</f>
        <v>13.41</v>
      </c>
      <c r="E74" s="147">
        <f>AIRFLOW!E26</f>
        <v>23406</v>
      </c>
      <c r="F74" s="80">
        <f>AIRFLOW!F26*(0.07355/0.2952998)</f>
        <v>1.3817653600994826</v>
      </c>
      <c r="G74" s="80">
        <f>AIRFLOW!G26*0.472*(0.001*3600)</f>
        <v>207.99483376634777</v>
      </c>
      <c r="H74" s="79">
        <f>AIRFLOW!H26</f>
        <v>1620.8689407379134</v>
      </c>
      <c r="I74" s="81">
        <f>AIRFLOW!I26</f>
        <v>79.69310028512217</v>
      </c>
      <c r="J74" s="82">
        <f>AIRFLOW!J26</f>
        <v>0.10682721217844796</v>
      </c>
      <c r="K74" s="80">
        <f>AIRFLOW!K26</f>
        <v>4.916689948345932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6">
        <f>AIRFLOW!B27*(0.07355)/(0.2952998)</f>
        <v>3.8705308977520474</v>
      </c>
      <c r="C75" s="142">
        <f>AIRFLOW!C27</f>
        <v>1568</v>
      </c>
      <c r="D75" s="143">
        <f>AIRFLOW!D27</f>
        <v>13.44</v>
      </c>
      <c r="E75" s="147">
        <f>AIRFLOW!E27</f>
        <v>23382</v>
      </c>
      <c r="F75" s="80">
        <f>AIRFLOW!F27*(0.07355/0.2952998)</f>
        <v>4.051440319989804</v>
      </c>
      <c r="G75" s="80">
        <f>AIRFLOW!G27*0.472*(0.001*3600)</f>
        <v>196.5696251251445</v>
      </c>
      <c r="H75" s="79">
        <f>AIRFLOW!H27</f>
        <v>1622.9390160134406</v>
      </c>
      <c r="I75" s="81">
        <f>AIRFLOW!I27</f>
        <v>220.8308421964292</v>
      </c>
      <c r="J75" s="82">
        <f>AIRFLOW!J27</f>
        <v>0.29601989570566917</v>
      </c>
      <c r="K75" s="80">
        <f>AIRFLOW!K27</f>
        <v>13.606847824687476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6">
        <f>AIRFLOW!B28*(0.07355)/(0.2952998)</f>
        <v>6.841923021959378</v>
      </c>
      <c r="C76" s="142">
        <f>AIRFLOW!C28</f>
        <v>1564</v>
      </c>
      <c r="D76" s="143">
        <f>AIRFLOW!D28</f>
        <v>13.39</v>
      </c>
      <c r="E76" s="147">
        <f>AIRFLOW!E28</f>
        <v>23376</v>
      </c>
      <c r="F76" s="80">
        <f>AIRFLOW!F28*(0.07355/0.2952998)</f>
        <v>7.161715932440149</v>
      </c>
      <c r="G76" s="80">
        <f>AIRFLOW!G28*0.472*(0.001*3600)</f>
        <v>181.43129644739955</v>
      </c>
      <c r="H76" s="79">
        <f>AIRFLOW!H28</f>
        <v>1618.798865462386</v>
      </c>
      <c r="I76" s="81">
        <f>AIRFLOW!I28</f>
        <v>360.29909244453495</v>
      </c>
      <c r="J76" s="82">
        <f>AIRFLOW!J28</f>
        <v>0.48297465475138734</v>
      </c>
      <c r="K76" s="80">
        <f>AIRFLOW!K28</f>
        <v>22.25718711148348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6">
        <f>AIRFLOW!B29*(0.07355)/(0.2952998)</f>
        <v>11.686313366957918</v>
      </c>
      <c r="C77" s="142">
        <f>AIRFLOW!C29</f>
        <v>1554</v>
      </c>
      <c r="D77" s="143">
        <f>AIRFLOW!D29</f>
        <v>13.28</v>
      </c>
      <c r="E77" s="147">
        <f>AIRFLOW!E29</f>
        <v>23511</v>
      </c>
      <c r="F77" s="80">
        <f>AIRFLOW!F29*(0.07355/0.2952998)</f>
        <v>12.23253409355995</v>
      </c>
      <c r="G77" s="80">
        <f>AIRFLOW!G29*0.472*(0.001*3600)</f>
        <v>150.79175858174344</v>
      </c>
      <c r="H77" s="79">
        <f>AIRFLOW!H29</f>
        <v>1608.448489084749</v>
      </c>
      <c r="I77" s="81">
        <f>AIRFLOW!I29</f>
        <v>511.47912602977937</v>
      </c>
      <c r="J77" s="82">
        <f>AIRFLOW!J29</f>
        <v>0.6856288552678007</v>
      </c>
      <c r="K77" s="80">
        <f>AIRFLOW!K29</f>
        <v>31.799534116310113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6">
        <f>AIRFLOW!B30*(0.07355)/(0.2952998)</f>
        <v>14.951606807725572</v>
      </c>
      <c r="C78" s="142">
        <f>AIRFLOW!C30</f>
        <v>1543</v>
      </c>
      <c r="D78" s="143">
        <f>AIRFLOW!D30</f>
        <v>13.19</v>
      </c>
      <c r="E78" s="147">
        <f>AIRFLOW!E30</f>
        <v>23637</v>
      </c>
      <c r="F78" s="80">
        <f>AIRFLOW!F30*(0.07355/0.2952998)</f>
        <v>15.650448031466407</v>
      </c>
      <c r="G78" s="80">
        <f>AIRFLOW!G30*0.472*(0.001*3600)</f>
        <v>130.65883236948045</v>
      </c>
      <c r="H78" s="79">
        <f>AIRFLOW!H30</f>
        <v>1597.0630750693488</v>
      </c>
      <c r="I78" s="81">
        <f>AIRFLOW!I30</f>
        <v>567.0213622333832</v>
      </c>
      <c r="J78" s="82">
        <f>AIRFLOW!J30</f>
        <v>0.7600822550045352</v>
      </c>
      <c r="K78" s="80">
        <f>AIRFLOW!K30</f>
        <v>35.50400551391883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6">
        <f>AIRFLOW!B31*(0.07355)/(0.2952998)</f>
        <v>18.214409559369834</v>
      </c>
      <c r="C79" s="142">
        <f>AIRFLOW!C31</f>
        <v>1509</v>
      </c>
      <c r="D79" s="143">
        <f>AIRFLOW!D31</f>
        <v>12.87</v>
      </c>
      <c r="E79" s="147">
        <f>AIRFLOW!E31</f>
        <v>23952</v>
      </c>
      <c r="F79" s="80">
        <f>AIRFLOW!F31*(0.07355/0.2952998)</f>
        <v>19.065754864919843</v>
      </c>
      <c r="G79" s="80">
        <f>AIRFLOW!G31*0.472*(0.001*3600)</f>
        <v>105.57646881236958</v>
      </c>
      <c r="H79" s="79">
        <f>AIRFLOW!H31</f>
        <v>1561.8717953853838</v>
      </c>
      <c r="I79" s="81">
        <f>AIRFLOW!I31</f>
        <v>558.1552453671397</v>
      </c>
      <c r="J79" s="82">
        <f>AIRFLOW!J31</f>
        <v>0.7481973798487128</v>
      </c>
      <c r="K79" s="80">
        <f>AIRFLOW!K31</f>
        <v>35.73630351839587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6">
        <f>AIRFLOW!B32*(0.07355)/(0.2952998)</f>
        <v>21.026397579680044</v>
      </c>
      <c r="C80" s="142">
        <f>AIRFLOW!C32</f>
        <v>1439</v>
      </c>
      <c r="D80" s="143">
        <f>AIRFLOW!D32</f>
        <v>12.24</v>
      </c>
      <c r="E80" s="147">
        <f>AIRFLOW!E32</f>
        <v>24750</v>
      </c>
      <c r="F80" s="80">
        <f>AIRFLOW!F32*(0.07355/0.2952998)</f>
        <v>22.009175792377043</v>
      </c>
      <c r="G80" s="80">
        <f>AIRFLOW!G32*0.472*(0.001*3600)</f>
        <v>78.51943564101629</v>
      </c>
      <c r="H80" s="79">
        <f>AIRFLOW!H32</f>
        <v>1489.4191607419266</v>
      </c>
      <c r="I80" s="81">
        <f>AIRFLOW!I32</f>
        <v>479.19780726361233</v>
      </c>
      <c r="J80" s="82">
        <f>AIRFLOW!J32</f>
        <v>0.6423563100048423</v>
      </c>
      <c r="K80" s="80">
        <f>AIRFLOW!K32</f>
        <v>32.173468684591704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6">
        <f>AIRFLOW!B33*(0.07355)/(0.2952998)</f>
        <v>23.848348356483818</v>
      </c>
      <c r="C81" s="142">
        <f>AIRFLOW!C33</f>
        <v>1353</v>
      </c>
      <c r="D81" s="143">
        <f>AIRFLOW!D33</f>
        <v>11.45</v>
      </c>
      <c r="E81" s="147">
        <f>AIRFLOW!E33</f>
        <v>25920</v>
      </c>
      <c r="F81" s="80">
        <f>AIRFLOW!F33*(0.07355/0.2952998)</f>
        <v>24.963025137646316</v>
      </c>
      <c r="G81" s="80">
        <f>AIRFLOW!G33*0.472*(0.001*3600)</f>
        <v>53.3724054759094</v>
      </c>
      <c r="H81" s="79">
        <f>AIRFLOW!H33</f>
        <v>1400.4059238942507</v>
      </c>
      <c r="I81" s="81">
        <f>AIRFLOW!I33</f>
        <v>369.4433590203713</v>
      </c>
      <c r="J81" s="82">
        <f>AIRFLOW!J33</f>
        <v>0.49523238474580605</v>
      </c>
      <c r="K81" s="80">
        <f>AIRFLOW!K33</f>
        <v>26.381162255656754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6">
        <f>AIRFLOW!B34*(0.07355)/(0.2952998)</f>
        <v>26.44862780130566</v>
      </c>
      <c r="C82" s="142">
        <f>AIRFLOW!C34</f>
        <v>1273</v>
      </c>
      <c r="D82" s="143">
        <f>AIRFLOW!D34</f>
        <v>10.73</v>
      </c>
      <c r="E82" s="147">
        <f>AIRFLOW!E34</f>
        <v>27222</v>
      </c>
      <c r="F82" s="80">
        <f>AIRFLOW!F34*(0.07355/0.2952998)</f>
        <v>27.684842186596995</v>
      </c>
      <c r="G82" s="80">
        <f>AIRFLOW!G34*0.472*(0.001*3600)</f>
        <v>31.56200240022458</v>
      </c>
      <c r="H82" s="79">
        <f>AIRFLOW!H34</f>
        <v>1317.6029128731568</v>
      </c>
      <c r="I82" s="81">
        <f>AIRFLOW!I34</f>
        <v>242.29278069404177</v>
      </c>
      <c r="J82" s="82">
        <f>AIRFLOW!J34</f>
        <v>0.32478925026010963</v>
      </c>
      <c r="K82" s="80">
        <f>AIRFLOW!K34</f>
        <v>18.388907486983282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6">
        <f>AIRFLOW!B35*(0.07355)/(0.2952998)</f>
        <v>28.152259161706176</v>
      </c>
      <c r="C83" s="142">
        <f>AIRFLOW!C35</f>
        <v>1212</v>
      </c>
      <c r="D83" s="143">
        <f>AIRFLOW!D35</f>
        <v>10.19</v>
      </c>
      <c r="E83" s="147">
        <f>AIRFLOW!E35</f>
        <v>28203</v>
      </c>
      <c r="F83" s="80">
        <f>AIRFLOW!F35*(0.07355/0.2952998)</f>
        <v>29.46810163246123</v>
      </c>
      <c r="G83" s="80">
        <f>AIRFLOW!G35*0.472*(0.001*3600)</f>
        <v>14.952666365071135</v>
      </c>
      <c r="H83" s="79">
        <f>AIRFLOW!H35</f>
        <v>1254.4656169695727</v>
      </c>
      <c r="I83" s="81">
        <f>AIRFLOW!I35</f>
        <v>122.1812814031357</v>
      </c>
      <c r="J83" s="82">
        <f>AIRFLOW!J35</f>
        <v>0.16378187855648216</v>
      </c>
      <c r="K83" s="80">
        <f>AIRFLOW!K35</f>
        <v>9.739707469885898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6">
        <f>AIRFLOW!B36*(0.07355)/(0.2952998)</f>
        <v>30.31168663168753</v>
      </c>
      <c r="C84" s="142">
        <f>AIRFLOW!C36</f>
        <v>1179</v>
      </c>
      <c r="D84" s="143">
        <f>AIRFLOW!D36</f>
        <v>9.89</v>
      </c>
      <c r="E84" s="147">
        <f>AIRFLOW!E36</f>
        <v>28749</v>
      </c>
      <c r="F84" s="80">
        <f>AIRFLOW!F36*(0.07355/0.2952998)</f>
        <v>31.728461193227744</v>
      </c>
      <c r="G84" s="80">
        <f>AIRFLOW!G36*0.472*(0.001*3600)</f>
        <v>0</v>
      </c>
      <c r="H84" s="79">
        <f>AIRFLOW!H36</f>
        <v>1220.3093749233715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8"/>
      <c r="C85" s="145"/>
      <c r="D85" s="130"/>
      <c r="E85" s="131"/>
      <c r="F85" s="129" t="s">
        <v>99</v>
      </c>
      <c r="G85" s="132">
        <f>G37</f>
        <v>569.71</v>
      </c>
      <c r="H85" s="133"/>
      <c r="I85" s="134"/>
      <c r="J85" s="135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3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114.65 in H2O, 2912 mm H2O or 28.56 kPa, Maximum open watts = 1832 watts.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5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8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59"/>
      <c r="B89" s="160"/>
      <c r="C89" s="160"/>
      <c r="D89" s="160"/>
      <c r="E89" s="160"/>
      <c r="F89" s="160"/>
      <c r="G89" s="160"/>
      <c r="H89" s="160"/>
      <c r="I89" s="160"/>
      <c r="J89" s="160"/>
      <c r="K89" s="161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2" t="s">
        <v>105</v>
      </c>
      <c r="B96" s="162"/>
      <c r="C96" s="162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3" t="s">
        <v>106</v>
      </c>
      <c r="B97" s="163"/>
      <c r="C97" s="163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3" t="s">
        <v>107</v>
      </c>
      <c r="B99" s="163"/>
      <c r="C99">
        <f>F36*D96</f>
        <v>114.64945506731642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2912.0961587098373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28.55561507390497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3" t="s">
        <v>110</v>
      </c>
      <c r="B102" s="163"/>
      <c r="C102">
        <f>H74*D97</f>
        <v>1831.5819030338419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5">
        <f>IF(ISERR(+$BE$105),"",+$BE$105)</f>
        <v>315.67896416958484</v>
      </c>
      <c r="BC125" s="165"/>
      <c r="BD125" s="165"/>
      <c r="BF125" s="149">
        <f>IF(ISERR(+$BE$111),"",+$BE$111)</f>
        <v>0.9984850090034166</v>
      </c>
      <c r="BG125" s="149"/>
      <c r="BH125" s="149"/>
      <c r="BJ125" s="150">
        <f>IF(ISERR(+$BE$112),"",+$BE$112)</f>
        <v>3.95309016936082</v>
      </c>
      <c r="BK125" s="150"/>
      <c r="BL125" s="150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3">
    <mergeCell ref="A2:C2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2018-11-07T17:20:59Z</dcterms:modified>
  <cp:category/>
  <cp:version/>
  <cp:contentType/>
  <cp:contentStatus/>
</cp:coreProperties>
</file>