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tabRatio="599" activeTab="0"/>
  </bookViews>
  <sheets>
    <sheet name="122038" sheetId="1" r:id="rId1"/>
  </sheets>
  <definedNames>
    <definedName name="_xlnm.Print_Area" localSheetId="0">'122038'!$A$1:$M$134</definedName>
  </definedNames>
  <calcPr fullCalcOnLoad="1"/>
</workbook>
</file>

<file path=xl/sharedStrings.xml><?xml version="1.0" encoding="utf-8"?>
<sst xmlns="http://schemas.openxmlformats.org/spreadsheetml/2006/main" count="118" uniqueCount="58">
  <si>
    <t>DESCRIPTION</t>
  </si>
  <si>
    <t>SPECIAL FEATURES</t>
  </si>
  <si>
    <t xml:space="preserve"> 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</si>
  <si>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</si>
  <si>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</si>
  <si>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</si>
  <si>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</si>
  <si>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</si>
  <si>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</si>
  <si>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</si>
  <si>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</si>
  <si>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</si>
  <si>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</si>
  <si>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</si>
  <si>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</si>
  <si>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</si>
  <si>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</si>
  <si>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</si>
  <si>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</si>
  <si>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</si>
  <si>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</si>
  <si>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</si>
  <si>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</si>
  <si>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</si>
  <si>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</si>
  <si>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</si>
  <si>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</si>
  <si>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</si>
  <si>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</si>
  <si>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</si>
  <si>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</si>
  <si>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</si>
  <si>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</si>
  <si>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120 volts</t>
  </si>
  <si>
    <t>ORIFICE:</t>
  </si>
  <si>
    <t>7/8 "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</si>
  <si>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</si>
  <si>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</si>
  <si>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</si>
  <si>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</si>
  <si>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</si>
  <si>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</si>
  <si>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</si>
  <si>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</si>
  <si>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</si>
  <si>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</si>
  <si>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</si>
  <si>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</si>
  <si>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</si>
  <si>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>Vacuum</t>
  </si>
  <si>
    <t>CFM</t>
  </si>
  <si>
    <t>Air Watts</t>
  </si>
  <si>
    <t>923 Graph Data.</t>
  </si>
  <si>
    <t>ADV Graph Data.</t>
  </si>
  <si>
    <t>Revised:  July, 2007</t>
  </si>
  <si>
    <t>59"</t>
  </si>
  <si>
    <t>Minimum Sealed Vacuum:</t>
  </si>
  <si>
    <t>122093-00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</si>
</sst>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  <font>
      <b/>
      <i/>
      <sz val="16"/>
      <name val="Verdana"/>
      <family val="2"/>
    </font>
    <font>
      <b/>
      <i/>
      <sz val="20"/>
      <name val="Verdan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8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9" xfId="0" applyFont="1" applyBorder="1" applyAlignment="1">
      <alignment/>
    </xf>
    <xf numFmtId="0" fontId="0" fillId="0" borderId="10" xfId="0" applyBorder="1" applyAlignment="1">
      <alignment/>
    </xf>
    <xf numFmtId="0" fontId="9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5" fillId="0" borderId="5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1675"/>
          <c:h val="0.93225"/>
        </c:manualLayout>
      </c:layout>
      <c:lineChart>
        <c:grouping val="standard"/>
        <c:varyColors val="0"/>
        <c:ser>
          <c:idx val="2"/>
          <c:order val="0"/>
          <c:tx>
            <c:v>Vac Adv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'122038'!$R$34:$R$46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'122038'!$S$34:$S$46</c:f>
              <c:numCache>
                <c:ptCount val="13"/>
                <c:pt idx="0">
                  <c:v>135.71</c:v>
                </c:pt>
                <c:pt idx="1">
                  <c:v>125.51</c:v>
                </c:pt>
                <c:pt idx="2">
                  <c:v>116.21</c:v>
                </c:pt>
                <c:pt idx="3">
                  <c:v>103.74</c:v>
                </c:pt>
                <c:pt idx="4">
                  <c:v>91.12</c:v>
                </c:pt>
                <c:pt idx="5">
                  <c:v>77.87</c:v>
                </c:pt>
                <c:pt idx="6">
                  <c:v>62.67</c:v>
                </c:pt>
                <c:pt idx="7">
                  <c:v>48.5</c:v>
                </c:pt>
                <c:pt idx="8">
                  <c:v>37.28</c:v>
                </c:pt>
                <c:pt idx="9">
                  <c:v>27.81</c:v>
                </c:pt>
                <c:pt idx="10">
                  <c:v>16.02</c:v>
                </c:pt>
                <c:pt idx="11">
                  <c:v>9.25</c:v>
                </c:pt>
                <c:pt idx="12">
                  <c:v>5.67</c:v>
                </c:pt>
              </c:numCache>
            </c:numRef>
          </c:val>
          <c:smooth val="0"/>
        </c:ser>
        <c:ser>
          <c:idx val="3"/>
          <c:order val="1"/>
          <c:tx>
            <c:v>Flow Adv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'122038'!$T$34:$T$46</c:f>
              <c:numCache>
                <c:ptCount val="13"/>
                <c:pt idx="0">
                  <c:v>0</c:v>
                </c:pt>
                <c:pt idx="1">
                  <c:v>9.073865670501728</c:v>
                </c:pt>
                <c:pt idx="2">
                  <c:v>19.002874546693214</c:v>
                </c:pt>
                <c:pt idx="3">
                  <c:v>31.989511477059988</c:v>
                </c:pt>
                <c:pt idx="4">
                  <c:v>46.94283767548795</c:v>
                </c:pt>
                <c:pt idx="5">
                  <c:v>62.68738753608081</c:v>
                </c:pt>
                <c:pt idx="6">
                  <c:v>76.82359201559835</c:v>
                </c:pt>
                <c:pt idx="7">
                  <c:v>88.21208079829692</c:v>
                </c:pt>
                <c:pt idx="8">
                  <c:v>98.18829710428473</c:v>
                </c:pt>
                <c:pt idx="9">
                  <c:v>105.06404787305931</c:v>
                </c:pt>
                <c:pt idx="10">
                  <c:v>114.83117090326223</c:v>
                </c:pt>
                <c:pt idx="11">
                  <c:v>120.31551740712389</c:v>
                </c:pt>
                <c:pt idx="12">
                  <c:v>123.70401891846934</c:v>
                </c:pt>
              </c:numCache>
            </c:numRef>
          </c:val>
          <c:smooth val="0"/>
        </c:ser>
        <c:marker val="1"/>
        <c:axId val="27443353"/>
        <c:axId val="45663586"/>
      </c:lineChart>
      <c:catAx>
        <c:axId val="27443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5663586"/>
        <c:crosses val="autoZero"/>
        <c:auto val="0"/>
        <c:lblOffset val="100"/>
        <c:noMultiLvlLbl val="0"/>
      </c:catAx>
      <c:valAx>
        <c:axId val="4566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7443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375"/>
          <c:y val="0.064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1725"/>
          <c:h val="0.935"/>
        </c:manualLayout>
      </c:layout>
      <c:lineChart>
        <c:grouping val="standard"/>
        <c:varyColors val="0"/>
        <c:ser>
          <c:idx val="1"/>
          <c:order val="0"/>
          <c:tx>
            <c:strRef>
              <c:f>'122038'!$S$50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'122038'!$R$51:$R$60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'122038'!$S$51:$S$60</c:f>
              <c:numCache>
                <c:ptCount val="10"/>
                <c:pt idx="0">
                  <c:v>3393.4399999999996</c:v>
                </c:pt>
                <c:pt idx="1">
                  <c:v>3116.0719999999997</c:v>
                </c:pt>
                <c:pt idx="2">
                  <c:v>2821.686</c:v>
                </c:pt>
                <c:pt idx="3">
                  <c:v>2546.858</c:v>
                </c:pt>
                <c:pt idx="4">
                  <c:v>2274.6207999999997</c:v>
                </c:pt>
                <c:pt idx="5">
                  <c:v>1947.5196</c:v>
                </c:pt>
                <c:pt idx="6">
                  <c:v>1481.4549999999997</c:v>
                </c:pt>
                <c:pt idx="7">
                  <c:v>807.339</c:v>
                </c:pt>
                <c:pt idx="8">
                  <c:v>343.154</c:v>
                </c:pt>
                <c:pt idx="9">
                  <c:v>182.49391999999997</c:v>
                </c:pt>
              </c:numCache>
            </c:numRef>
          </c:val>
          <c:smooth val="0"/>
        </c:ser>
        <c:marker val="1"/>
        <c:axId val="8319091"/>
        <c:axId val="7762956"/>
      </c:lineChart>
      <c:lineChart>
        <c:grouping val="standard"/>
        <c:varyColors val="0"/>
        <c:ser>
          <c:idx val="0"/>
          <c:order val="1"/>
          <c:tx>
            <c:strRef>
              <c:f>'122038'!$T$50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'122038'!$R$51:$R$60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'122038'!$T$51:$T$60</c:f>
              <c:numCache>
                <c:ptCount val="10"/>
                <c:pt idx="0">
                  <c:v>0</c:v>
                </c:pt>
                <c:pt idx="1">
                  <c:v>4.47692</c:v>
                </c:pt>
                <c:pt idx="2">
                  <c:v>9.739719999999998</c:v>
                </c:pt>
                <c:pt idx="3">
                  <c:v>15.62792</c:v>
                </c:pt>
                <c:pt idx="4">
                  <c:v>22.333152</c:v>
                </c:pt>
                <c:pt idx="5">
                  <c:v>29.165823999999997</c:v>
                </c:pt>
                <c:pt idx="6">
                  <c:v>37.33519999999999</c:v>
                </c:pt>
                <c:pt idx="7">
                  <c:v>47.046600000000005</c:v>
                </c:pt>
                <c:pt idx="8">
                  <c:v>54.15728</c:v>
                </c:pt>
                <c:pt idx="9">
                  <c:v>57.540575999999994</c:v>
                </c:pt>
              </c:numCache>
            </c:numRef>
          </c:val>
          <c:smooth val="0"/>
        </c:ser>
        <c:marker val="1"/>
        <c:axId val="2757741"/>
        <c:axId val="24819670"/>
      </c:lineChart>
      <c:catAx>
        <c:axId val="831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7762956"/>
        <c:crosses val="autoZero"/>
        <c:auto val="0"/>
        <c:lblOffset val="100"/>
        <c:noMultiLvlLbl val="0"/>
      </c:catAx>
      <c:valAx>
        <c:axId val="7762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8319091"/>
        <c:crossesAt val="1"/>
        <c:crossBetween val="between"/>
        <c:dispUnits/>
      </c:valAx>
      <c:catAx>
        <c:axId val="2757741"/>
        <c:scaling>
          <c:orientation val="minMax"/>
        </c:scaling>
        <c:axPos val="b"/>
        <c:delete val="1"/>
        <c:majorTickMark val="in"/>
        <c:minorTickMark val="none"/>
        <c:tickLblPos val="nextTo"/>
        <c:crossAx val="24819670"/>
        <c:crosses val="autoZero"/>
        <c:auto val="0"/>
        <c:lblOffset val="100"/>
        <c:noMultiLvlLbl val="0"/>
      </c:catAx>
      <c:valAx>
        <c:axId val="24819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7577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275"/>
          <c:y val="0.070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1.wmf" /><Relationship Id="rId5" Type="http://schemas.openxmlformats.org/officeDocument/2006/relationships/image" Target="../media/image5.wmf" /><Relationship Id="rId6" Type="http://schemas.openxmlformats.org/officeDocument/2006/relationships/image" Target="../media/image2.png" /><Relationship Id="rId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11</xdr:row>
      <xdr:rowOff>9525</xdr:rowOff>
    </xdr:from>
    <xdr:to>
      <xdr:col>3</xdr:col>
      <xdr:colOff>19050</xdr:colOff>
      <xdr:row>19</xdr:row>
      <xdr:rowOff>104775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38100" y="1790700"/>
          <a:ext cx="2038350" cy="1390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Two stage
- 120 volts
- 5.7"/145 mm diameter
- Double ball bearings
- Single speed
- Thru-flow discharge
- Thermoset fan end bracket
- Stamped steel top end bracket</a:t>
          </a:r>
        </a:p>
      </xdr:txBody>
    </xdr:sp>
    <xdr:clientData/>
  </xdr:twoCellAnchor>
  <xdr:twoCellAnchor>
    <xdr:from>
      <xdr:col>9</xdr:col>
      <xdr:colOff>66675</xdr:colOff>
      <xdr:row>11</xdr:row>
      <xdr:rowOff>57150</xdr:rowOff>
    </xdr:from>
    <xdr:to>
      <xdr:col>13</xdr:col>
      <xdr:colOff>85725</xdr:colOff>
      <xdr:row>22</xdr:row>
      <xdr:rowOff>123825</xdr:rowOff>
    </xdr:to>
    <xdr:sp>
      <xdr:nvSpPr>
        <xdr:cNvPr id="4" name="Text 15"/>
        <xdr:cNvSpPr txBox="1">
          <a:spLocks noChangeArrowheads="1"/>
        </xdr:cNvSpPr>
      </xdr:nvSpPr>
      <xdr:spPr>
        <a:xfrm>
          <a:off x="5514975" y="1838325"/>
          <a:ext cx="2066925" cy="1847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volt AC operation, 60 Hz
- UL recognized, category PRGY2 (E47185)
- Provision for grounding
- Skeleton-frame construction
- High efficiency fan system
- The Lamb Electric vacuum motor line offers a wide range of performance levels to meet design needs</a:t>
          </a:r>
        </a:p>
      </xdr:txBody>
    </xdr:sp>
    <xdr:clientData/>
  </xdr:twoCellAnchor>
  <xdr:twoCellAnchor>
    <xdr:from>
      <xdr:col>0</xdr:col>
      <xdr:colOff>28575</xdr:colOff>
      <xdr:row>22</xdr:row>
      <xdr:rowOff>9525</xdr:rowOff>
    </xdr:from>
    <xdr:to>
      <xdr:col>3</xdr:col>
      <xdr:colOff>219075</xdr:colOff>
      <xdr:row>29</xdr:row>
      <xdr:rowOff>152400</xdr:rowOff>
    </xdr:to>
    <xdr:sp>
      <xdr:nvSpPr>
        <xdr:cNvPr id="5" name="Text 16"/>
        <xdr:cNvSpPr txBox="1">
          <a:spLocks noChangeArrowheads="1"/>
        </xdr:cNvSpPr>
      </xdr:nvSpPr>
      <xdr:spPr>
        <a:xfrm>
          <a:off x="28575" y="3571875"/>
          <a:ext cx="2247900" cy="1276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environments not requiring separation of working air from motor ventilating air
- Designed to handle clean, dry,             filtered air only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6" name="Text 33"/>
        <xdr:cNvSpPr txBox="1">
          <a:spLocks noChangeArrowheads="1"/>
        </xdr:cNvSpPr>
      </xdr:nvSpPr>
      <xdr:spPr>
        <a:xfrm>
          <a:off x="6343650" y="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6</xdr:row>
      <xdr:rowOff>57150</xdr:rowOff>
    </xdr:from>
    <xdr:to>
      <xdr:col>10</xdr:col>
      <xdr:colOff>447675</xdr:colOff>
      <xdr:row>8</xdr:row>
      <xdr:rowOff>57150</xdr:rowOff>
    </xdr:to>
    <xdr:sp>
      <xdr:nvSpPr>
        <xdr:cNvPr id="7" name="Text 53"/>
        <xdr:cNvSpPr txBox="1">
          <a:spLocks noChangeArrowheads="1"/>
        </xdr:cNvSpPr>
      </xdr:nvSpPr>
      <xdr:spPr>
        <a:xfrm>
          <a:off x="5667375" y="1028700"/>
          <a:ext cx="7429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371475</xdr:colOff>
      <xdr:row>4</xdr:row>
      <xdr:rowOff>123825</xdr:rowOff>
    </xdr:from>
    <xdr:to>
      <xdr:col>12</xdr:col>
      <xdr:colOff>447675</xdr:colOff>
      <xdr:row>9</xdr:row>
      <xdr:rowOff>85725</xdr:rowOff>
    </xdr:to>
    <xdr:sp>
      <xdr:nvSpPr>
        <xdr:cNvPr id="8" name="Text 54"/>
        <xdr:cNvSpPr txBox="1">
          <a:spLocks noChangeArrowheads="1"/>
        </xdr:cNvSpPr>
      </xdr:nvSpPr>
      <xdr:spPr>
        <a:xfrm>
          <a:off x="6334125" y="771525"/>
          <a:ext cx="1114425" cy="7715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
122093-00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12</xdr:col>
      <xdr:colOff>476250</xdr:colOff>
      <xdr:row>1</xdr:row>
      <xdr:rowOff>152400</xdr:rowOff>
    </xdr:to>
    <xdr:sp>
      <xdr:nvSpPr>
        <xdr:cNvPr id="9" name="Text 11"/>
        <xdr:cNvSpPr txBox="1">
          <a:spLocks noChangeArrowheads="1"/>
        </xdr:cNvSpPr>
      </xdr:nvSpPr>
      <xdr:spPr>
        <a:xfrm>
          <a:off x="5400675" y="190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10" name="Line 71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152400</xdr:rowOff>
    </xdr:from>
    <xdr:to>
      <xdr:col>4</xdr:col>
      <xdr:colOff>371475</xdr:colOff>
      <xdr:row>2</xdr:row>
      <xdr:rowOff>9525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104775</xdr:rowOff>
    </xdr:from>
    <xdr:to>
      <xdr:col>5</xdr:col>
      <xdr:colOff>514350</xdr:colOff>
      <xdr:row>4</xdr:row>
      <xdr:rowOff>85725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819275" y="4286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371475</xdr:colOff>
      <xdr:row>125</xdr:row>
      <xdr:rowOff>28575</xdr:rowOff>
    </xdr:from>
    <xdr:to>
      <xdr:col>10</xdr:col>
      <xdr:colOff>523875</xdr:colOff>
      <xdr:row>131</xdr:row>
      <xdr:rowOff>66675</xdr:rowOff>
    </xdr:to>
    <xdr:sp>
      <xdr:nvSpPr>
        <xdr:cNvPr id="13" name="Text 21"/>
        <xdr:cNvSpPr txBox="1">
          <a:spLocks noChangeArrowheads="1"/>
        </xdr:cNvSpPr>
      </xdr:nvSpPr>
      <xdr:spPr>
        <a:xfrm>
          <a:off x="1057275" y="203644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673-3451  Fax: (330) 673-8994
www.lambelectric.com</a:t>
          </a:r>
        </a:p>
      </xdr:txBody>
    </xdr:sp>
    <xdr:clientData/>
  </xdr:twoCellAnchor>
  <xdr:twoCellAnchor editAs="oneCell">
    <xdr:from>
      <xdr:col>0</xdr:col>
      <xdr:colOff>95250</xdr:colOff>
      <xdr:row>74</xdr:row>
      <xdr:rowOff>57150</xdr:rowOff>
    </xdr:from>
    <xdr:to>
      <xdr:col>12</xdr:col>
      <xdr:colOff>409575</xdr:colOff>
      <xdr:row>107</xdr:row>
      <xdr:rowOff>47625</xdr:rowOff>
    </xdr:to>
    <xdr:pic>
      <xdr:nvPicPr>
        <xdr:cNvPr id="14" name="Picture 86"/>
        <xdr:cNvPicPr preferRelativeResize="1">
          <a:picLocks noChangeAspect="1"/>
        </xdr:cNvPicPr>
      </xdr:nvPicPr>
      <xdr:blipFill>
        <a:blip r:embed="rId4"/>
        <a:srcRect l="22245" t="5702" r="35935" b="26614"/>
        <a:stretch>
          <a:fillRect/>
        </a:stretch>
      </xdr:blipFill>
      <xdr:spPr>
        <a:xfrm>
          <a:off x="95250" y="12077700"/>
          <a:ext cx="73152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8</xdr:row>
      <xdr:rowOff>104775</xdr:rowOff>
    </xdr:from>
    <xdr:to>
      <xdr:col>8</xdr:col>
      <xdr:colOff>314325</xdr:colOff>
      <xdr:row>28</xdr:row>
      <xdr:rowOff>28575</xdr:rowOff>
    </xdr:to>
    <xdr:pic>
      <xdr:nvPicPr>
        <xdr:cNvPr id="15" name="Picture 88"/>
        <xdr:cNvPicPr preferRelativeResize="1">
          <a:picLocks noChangeAspect="1"/>
        </xdr:cNvPicPr>
      </xdr:nvPicPr>
      <xdr:blipFill>
        <a:blip r:embed="rId5"/>
        <a:srcRect l="35935" t="11405" r="36791" b="22811"/>
        <a:stretch>
          <a:fillRect/>
        </a:stretch>
      </xdr:blipFill>
      <xdr:spPr>
        <a:xfrm>
          <a:off x="2305050" y="1400175"/>
          <a:ext cx="29813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657225</xdr:colOff>
      <xdr:row>8</xdr:row>
      <xdr:rowOff>0</xdr:rowOff>
    </xdr:to>
    <xdr:pic>
      <xdr:nvPicPr>
        <xdr:cNvPr id="16" name="Picture 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57150"/>
          <a:ext cx="1276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23</xdr:row>
      <xdr:rowOff>114300</xdr:rowOff>
    </xdr:from>
    <xdr:to>
      <xdr:col>12</xdr:col>
      <xdr:colOff>200025</xdr:colOff>
      <xdr:row>27</xdr:row>
      <xdr:rowOff>95250</xdr:rowOff>
    </xdr:to>
    <xdr:pic>
      <xdr:nvPicPr>
        <xdr:cNvPr id="17" name="Picture 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3838575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5</xdr:row>
      <xdr:rowOff>0</xdr:rowOff>
    </xdr:from>
    <xdr:to>
      <xdr:col>8</xdr:col>
      <xdr:colOff>304800</xdr:colOff>
      <xdr:row>7</xdr:row>
      <xdr:rowOff>114300</xdr:rowOff>
    </xdr:to>
    <xdr:sp>
      <xdr:nvSpPr>
        <xdr:cNvPr id="18" name="Text 31"/>
        <xdr:cNvSpPr txBox="1">
          <a:spLocks noChangeArrowheads="1"/>
        </xdr:cNvSpPr>
      </xdr:nvSpPr>
      <xdr:spPr>
        <a:xfrm>
          <a:off x="2590800" y="809625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A134"/>
  <sheetViews>
    <sheetView showGridLines="0" tabSelected="1" zoomScale="90" zoomScaleNormal="90" workbookViewId="0" topLeftCell="A1">
      <selection activeCell="AJ19" sqref="AJ19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4" width="10.28125" style="0" customWidth="1"/>
    <col min="15" max="20" width="10.28125" style="0" hidden="1" customWidth="1"/>
    <col min="21" max="21" width="7.7109375" style="0" hidden="1" customWidth="1"/>
    <col min="22" max="23" width="7.140625" style="0" hidden="1" customWidth="1"/>
    <col min="24" max="24" width="7.7109375" style="0" hidden="1" customWidth="1"/>
    <col min="25" max="25" width="8.140625" style="0" hidden="1" customWidth="1"/>
    <col min="26" max="27" width="7.421875" style="0" hidden="1" customWidth="1"/>
    <col min="28" max="33" width="10.28125" style="0" hidden="1" customWidth="1"/>
    <col min="34" max="16384" width="10.28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1" spans="1:24" s="53" customFormat="1" ht="12.75">
      <c r="A11" s="52" t="s">
        <v>0</v>
      </c>
      <c r="J11" s="52" t="s">
        <v>1</v>
      </c>
      <c r="X11" s="52"/>
    </row>
    <row r="12" spans="1:10" ht="12.75">
      <c r="A12" t="s">
        <v>2</v>
      </c>
      <c r="J12" t="s">
        <v>2</v>
      </c>
    </row>
    <row r="13" spans="1:10" ht="12.75">
      <c r="A13" t="s">
        <v>2</v>
      </c>
      <c r="J13" t="s">
        <v>2</v>
      </c>
    </row>
    <row r="14" spans="1:10" ht="12.75">
      <c r="A14" t="s">
        <v>2</v>
      </c>
      <c r="J14" t="s">
        <v>2</v>
      </c>
    </row>
    <row r="15" spans="1:10" ht="12.75">
      <c r="A15" t="s">
        <v>2</v>
      </c>
      <c r="J15" t="s">
        <v>2</v>
      </c>
    </row>
    <row r="16" spans="1:10" ht="12.75">
      <c r="A16" t="s">
        <v>2</v>
      </c>
      <c r="J16" t="s">
        <v>2</v>
      </c>
    </row>
    <row r="17" spans="1:10" ht="12.75">
      <c r="A17" t="s">
        <v>2</v>
      </c>
      <c r="J17" t="s">
        <v>2</v>
      </c>
    </row>
    <row r="18" spans="1:10" ht="12.75">
      <c r="A18" s="45"/>
      <c r="J18" t="s">
        <v>2</v>
      </c>
    </row>
    <row r="19" ht="12.75">
      <c r="J19" t="s">
        <v>2</v>
      </c>
    </row>
    <row r="20" spans="1:10" ht="12.75">
      <c r="A20" t="s">
        <v>2</v>
      </c>
      <c r="J20" t="s">
        <v>2</v>
      </c>
    </row>
    <row r="22" s="53" customFormat="1" ht="12.75">
      <c r="A22" s="52" t="s">
        <v>3</v>
      </c>
    </row>
    <row r="24" spans="1:3" ht="12.75">
      <c r="A24" s="35" t="s">
        <v>2</v>
      </c>
      <c r="B24" s="46"/>
      <c r="C24" s="35"/>
    </row>
    <row r="25" spans="1:3" ht="12.75">
      <c r="A25" s="35" t="s">
        <v>2</v>
      </c>
      <c r="B25" s="35"/>
      <c r="C25" s="35"/>
    </row>
    <row r="26" spans="1:3" ht="12.75">
      <c r="A26" s="35" t="s">
        <v>2</v>
      </c>
      <c r="B26" s="35"/>
      <c r="C26" s="35"/>
    </row>
    <row r="27" spans="1:3" ht="12.75">
      <c r="A27" s="35" t="s">
        <v>2</v>
      </c>
      <c r="B27" s="35"/>
      <c r="C27" s="35"/>
    </row>
    <row r="30" ht="12.75">
      <c r="E30" s="7"/>
    </row>
    <row r="31" spans="1:27" ht="12.75">
      <c r="A31" s="12" t="s">
        <v>4</v>
      </c>
      <c r="B31" s="13"/>
      <c r="C31" s="13"/>
      <c r="D31" s="13"/>
      <c r="E31" s="54" t="s">
        <v>5</v>
      </c>
      <c r="F31" s="13"/>
      <c r="G31" s="13"/>
      <c r="H31" s="13"/>
      <c r="I31" s="13"/>
      <c r="J31" s="13"/>
      <c r="K31" s="13"/>
      <c r="L31" s="13"/>
      <c r="M31" s="13"/>
      <c r="U31" s="13"/>
      <c r="V31" s="13"/>
      <c r="W31" s="13"/>
      <c r="X31" s="13"/>
      <c r="Y31" s="13"/>
      <c r="Z31" s="13"/>
      <c r="AA31" s="13"/>
    </row>
    <row r="32" spans="7:27" ht="12.75">
      <c r="G32" s="20" t="s">
        <v>6</v>
      </c>
      <c r="H32" s="21" t="s">
        <v>7</v>
      </c>
      <c r="I32" s="20" t="s">
        <v>8</v>
      </c>
      <c r="J32" s="21" t="s">
        <v>9</v>
      </c>
      <c r="K32" s="20" t="s">
        <v>10</v>
      </c>
      <c r="L32" s="21" t="s">
        <v>11</v>
      </c>
      <c r="M32" s="20" t="s">
        <v>12</v>
      </c>
      <c r="O32" s="7" t="s">
        <v>52</v>
      </c>
      <c r="P32" s="7"/>
      <c r="Q32" s="7"/>
      <c r="R32" s="7" t="s">
        <v>53</v>
      </c>
      <c r="S32" s="7"/>
      <c r="T32" s="7"/>
      <c r="U32" s="20" t="s">
        <v>6</v>
      </c>
      <c r="V32" s="21" t="s">
        <v>7</v>
      </c>
      <c r="W32" s="20" t="s">
        <v>8</v>
      </c>
      <c r="X32" s="21" t="s">
        <v>9</v>
      </c>
      <c r="Y32" s="20" t="s">
        <v>49</v>
      </c>
      <c r="Z32" s="21" t="s">
        <v>50</v>
      </c>
      <c r="AA32" s="20" t="s">
        <v>51</v>
      </c>
    </row>
    <row r="33" spans="7:27" ht="12.75">
      <c r="G33" s="22" t="s">
        <v>14</v>
      </c>
      <c r="H33" s="23"/>
      <c r="I33" s="22" t="s">
        <v>15</v>
      </c>
      <c r="J33" s="23"/>
      <c r="K33" s="22" t="s">
        <v>16</v>
      </c>
      <c r="L33" s="23" t="s">
        <v>17</v>
      </c>
      <c r="M33" s="22" t="s">
        <v>8</v>
      </c>
      <c r="O33" t="s">
        <v>6</v>
      </c>
      <c r="P33" t="s">
        <v>10</v>
      </c>
      <c r="Q33" t="s">
        <v>11</v>
      </c>
      <c r="R33" t="s">
        <v>6</v>
      </c>
      <c r="S33" t="s">
        <v>10</v>
      </c>
      <c r="T33" t="s">
        <v>11</v>
      </c>
      <c r="U33" s="22" t="s">
        <v>14</v>
      </c>
      <c r="V33" s="23"/>
      <c r="W33" s="22" t="s">
        <v>15</v>
      </c>
      <c r="X33" s="23"/>
      <c r="Y33" s="22" t="s">
        <v>16</v>
      </c>
      <c r="Z33" s="23" t="s">
        <v>17</v>
      </c>
      <c r="AA33" s="22" t="s">
        <v>8</v>
      </c>
    </row>
    <row r="34" spans="7:27" ht="12.75">
      <c r="G34" s="2">
        <v>2</v>
      </c>
      <c r="H34" s="4">
        <v>13.24</v>
      </c>
      <c r="I34" s="3">
        <v>1542</v>
      </c>
      <c r="J34" s="3">
        <v>23960</v>
      </c>
      <c r="K34" s="4">
        <v>5.68</v>
      </c>
      <c r="L34" s="4">
        <v>123.8</v>
      </c>
      <c r="M34" s="9">
        <v>83</v>
      </c>
      <c r="O34" s="1">
        <v>0</v>
      </c>
      <c r="P34" s="9">
        <f>+K46</f>
        <v>133.6</v>
      </c>
      <c r="Q34" s="9">
        <f>+L46</f>
        <v>0</v>
      </c>
      <c r="R34" s="1">
        <v>0</v>
      </c>
      <c r="S34" s="9">
        <f>+Y46</f>
        <v>135.71</v>
      </c>
      <c r="T34" s="9">
        <f>+Z46</f>
        <v>0</v>
      </c>
      <c r="U34" s="22">
        <v>2</v>
      </c>
      <c r="V34" s="56">
        <v>13.195</v>
      </c>
      <c r="W34" s="57">
        <v>1531</v>
      </c>
      <c r="X34" s="56">
        <v>23970</v>
      </c>
      <c r="Y34" s="57">
        <v>5.67</v>
      </c>
      <c r="Z34" s="56">
        <v>123.70401891846934</v>
      </c>
      <c r="AA34" s="57">
        <v>82.51785732561426</v>
      </c>
    </row>
    <row r="35" spans="1:27" ht="12.75">
      <c r="A35" s="5" t="s">
        <v>18</v>
      </c>
      <c r="G35" s="2">
        <v>1.75</v>
      </c>
      <c r="H35" s="4">
        <v>13.15</v>
      </c>
      <c r="I35" s="3">
        <v>1529</v>
      </c>
      <c r="J35" s="3">
        <v>23945</v>
      </c>
      <c r="K35" s="4">
        <v>9.1</v>
      </c>
      <c r="L35" s="4">
        <v>119.5</v>
      </c>
      <c r="M35" s="9">
        <v>128</v>
      </c>
      <c r="O35" s="1">
        <v>0.25</v>
      </c>
      <c r="P35" s="9">
        <f>+K45</f>
        <v>123.2</v>
      </c>
      <c r="Q35" s="9">
        <f>+L45</f>
        <v>9</v>
      </c>
      <c r="R35" s="1">
        <v>0.25</v>
      </c>
      <c r="S35" s="9">
        <f>+Y45</f>
        <v>125.51</v>
      </c>
      <c r="T35" s="9">
        <f>+Z45</f>
        <v>9.073865670501728</v>
      </c>
      <c r="U35" s="2">
        <v>1.75</v>
      </c>
      <c r="V35" s="4">
        <v>13.236</v>
      </c>
      <c r="W35" s="3">
        <v>1536</v>
      </c>
      <c r="X35" s="3">
        <v>23970</v>
      </c>
      <c r="Y35" s="4">
        <v>9.25</v>
      </c>
      <c r="Z35" s="4">
        <v>120.31551740712389</v>
      </c>
      <c r="AA35" s="9">
        <v>130.93159247245836</v>
      </c>
    </row>
    <row r="36" spans="1:27" ht="12.75">
      <c r="A36" s="5" t="s">
        <v>19</v>
      </c>
      <c r="G36" s="2">
        <v>1.5</v>
      </c>
      <c r="H36" s="4">
        <v>13.06</v>
      </c>
      <c r="I36" s="3">
        <v>1517</v>
      </c>
      <c r="J36" s="3">
        <v>23950</v>
      </c>
      <c r="K36" s="4">
        <v>15.4</v>
      </c>
      <c r="L36" s="4">
        <v>112.7</v>
      </c>
      <c r="M36" s="9">
        <v>204</v>
      </c>
      <c r="O36" s="1">
        <v>0.375</v>
      </c>
      <c r="P36" s="9">
        <f>+K44</f>
        <v>112.8</v>
      </c>
      <c r="Q36" s="9">
        <f>+L44</f>
        <v>18.7</v>
      </c>
      <c r="R36" s="1">
        <v>0.375</v>
      </c>
      <c r="S36" s="9">
        <f>+Y44</f>
        <v>116.21</v>
      </c>
      <c r="T36" s="9">
        <f>+Z44</f>
        <v>19.002874546693214</v>
      </c>
      <c r="U36" s="2">
        <v>1.5</v>
      </c>
      <c r="V36" s="4">
        <v>13.165</v>
      </c>
      <c r="W36" s="3">
        <v>1527</v>
      </c>
      <c r="X36" s="3">
        <v>23970</v>
      </c>
      <c r="Y36" s="4">
        <v>16.02</v>
      </c>
      <c r="Z36" s="4">
        <v>114.83117090326223</v>
      </c>
      <c r="AA36" s="9">
        <v>216.42298327885422</v>
      </c>
    </row>
    <row r="37" spans="1:27" ht="12.75">
      <c r="A37" s="5" t="s">
        <v>20</v>
      </c>
      <c r="G37" s="2">
        <v>1.25</v>
      </c>
      <c r="H37" s="4">
        <v>12.83</v>
      </c>
      <c r="I37" s="3">
        <v>1489</v>
      </c>
      <c r="J37" s="3">
        <v>23955</v>
      </c>
      <c r="K37" s="4">
        <v>27</v>
      </c>
      <c r="L37" s="4">
        <v>103.8</v>
      </c>
      <c r="M37" s="19">
        <v>330</v>
      </c>
      <c r="O37" s="1">
        <v>0.5</v>
      </c>
      <c r="P37" s="9">
        <f>+K43</f>
        <v>101.4</v>
      </c>
      <c r="Q37" s="9">
        <f>+L43</f>
        <v>31.6</v>
      </c>
      <c r="R37" s="1">
        <v>0.5</v>
      </c>
      <c r="S37" s="9">
        <f>+Y43</f>
        <v>103.74</v>
      </c>
      <c r="T37" s="9">
        <f>+Z43</f>
        <v>31.989511477059988</v>
      </c>
      <c r="U37" s="2">
        <v>1.25</v>
      </c>
      <c r="V37" s="4">
        <v>13.124</v>
      </c>
      <c r="W37" s="3">
        <v>1522</v>
      </c>
      <c r="X37" s="3">
        <v>24360</v>
      </c>
      <c r="Y37" s="4">
        <v>27.81</v>
      </c>
      <c r="Z37" s="4">
        <v>105.06404787305931</v>
      </c>
      <c r="AA37" s="9">
        <v>343.7448436882093</v>
      </c>
    </row>
    <row r="38" spans="1:27" ht="12.75">
      <c r="A38" s="5" t="s">
        <v>21</v>
      </c>
      <c r="G38" s="2">
        <v>1.125</v>
      </c>
      <c r="H38" s="4">
        <v>12.81</v>
      </c>
      <c r="I38" s="3">
        <v>1489</v>
      </c>
      <c r="J38" s="3">
        <v>23975</v>
      </c>
      <c r="K38" s="4">
        <v>35.7</v>
      </c>
      <c r="L38" s="4">
        <v>96.3</v>
      </c>
      <c r="M38" s="9">
        <v>404</v>
      </c>
      <c r="O38" s="1">
        <v>0.625</v>
      </c>
      <c r="P38" s="9">
        <f>+K42</f>
        <v>90.1</v>
      </c>
      <c r="Q38" s="9">
        <f>+L42</f>
        <v>46.7</v>
      </c>
      <c r="R38" s="1">
        <v>0.625</v>
      </c>
      <c r="S38" s="9">
        <f>+Y42</f>
        <v>91.12</v>
      </c>
      <c r="T38" s="9">
        <f>+Z42</f>
        <v>46.94283767548795</v>
      </c>
      <c r="U38" s="2">
        <v>1.125</v>
      </c>
      <c r="V38" s="4">
        <v>13.042</v>
      </c>
      <c r="W38" s="3">
        <v>1514</v>
      </c>
      <c r="X38" s="3">
        <v>24360</v>
      </c>
      <c r="Y38" s="4">
        <v>37.28</v>
      </c>
      <c r="Z38" s="4">
        <v>98.18829710428473</v>
      </c>
      <c r="AA38" s="19">
        <v>430.6423195350276</v>
      </c>
    </row>
    <row r="39" spans="1:27" ht="12.75">
      <c r="A39" s="5"/>
      <c r="G39" s="2">
        <v>1</v>
      </c>
      <c r="H39" s="4">
        <v>12.68</v>
      </c>
      <c r="I39" s="3">
        <v>1475</v>
      </c>
      <c r="J39" s="3">
        <v>24220</v>
      </c>
      <c r="K39" s="4">
        <v>47.6</v>
      </c>
      <c r="L39" s="4">
        <v>87.5</v>
      </c>
      <c r="M39" s="9">
        <v>490</v>
      </c>
      <c r="O39" s="1">
        <v>0.75</v>
      </c>
      <c r="P39" s="9">
        <f>+K41</f>
        <v>76.4</v>
      </c>
      <c r="Q39" s="9">
        <f>+L41</f>
        <v>62.1</v>
      </c>
      <c r="R39" s="1">
        <v>0.75</v>
      </c>
      <c r="S39" s="9">
        <f>+Y41</f>
        <v>77.87</v>
      </c>
      <c r="T39" s="9">
        <f>+Z41</f>
        <v>62.68738753608081</v>
      </c>
      <c r="U39" s="2">
        <v>1</v>
      </c>
      <c r="V39" s="4">
        <v>12.847</v>
      </c>
      <c r="W39" s="3">
        <v>1491</v>
      </c>
      <c r="X39" s="3">
        <v>24360</v>
      </c>
      <c r="Y39" s="4">
        <v>48.5</v>
      </c>
      <c r="Z39" s="4">
        <v>88.21208079829692</v>
      </c>
      <c r="AA39" s="9">
        <v>503.3277551432236</v>
      </c>
    </row>
    <row r="40" spans="1:27" ht="12.75">
      <c r="A40" s="5" t="s">
        <v>22</v>
      </c>
      <c r="G40" s="2">
        <v>0.875</v>
      </c>
      <c r="H40" s="4">
        <v>12.47</v>
      </c>
      <c r="I40" s="3">
        <v>1451</v>
      </c>
      <c r="J40" s="3">
        <v>24465</v>
      </c>
      <c r="K40" s="4">
        <v>61.9</v>
      </c>
      <c r="L40" s="4">
        <v>76.3</v>
      </c>
      <c r="M40" s="9">
        <v>555</v>
      </c>
      <c r="O40" s="1">
        <v>0.875</v>
      </c>
      <c r="P40" s="9">
        <f>+K40</f>
        <v>61.9</v>
      </c>
      <c r="Q40" s="9">
        <f>+L40</f>
        <v>76.3</v>
      </c>
      <c r="R40" s="1">
        <v>0.875</v>
      </c>
      <c r="S40" s="9">
        <f>+Y40</f>
        <v>62.67</v>
      </c>
      <c r="T40" s="9">
        <f>+Z40</f>
        <v>76.82359201559835</v>
      </c>
      <c r="U40" s="2">
        <v>0.875</v>
      </c>
      <c r="V40" s="4">
        <v>12.643</v>
      </c>
      <c r="W40" s="3">
        <v>1471</v>
      </c>
      <c r="X40" s="3">
        <v>24760</v>
      </c>
      <c r="Y40" s="4">
        <v>62.67</v>
      </c>
      <c r="Z40" s="4">
        <v>76.82359201559835</v>
      </c>
      <c r="AA40" s="9">
        <v>566.4158248961821</v>
      </c>
    </row>
    <row r="41" spans="1:27" ht="12.75">
      <c r="A41" s="5" t="s">
        <v>18</v>
      </c>
      <c r="G41" s="2">
        <v>0.75</v>
      </c>
      <c r="H41" s="4">
        <v>11.93</v>
      </c>
      <c r="I41" s="3">
        <v>1390</v>
      </c>
      <c r="J41" s="3">
        <v>25050</v>
      </c>
      <c r="K41" s="4">
        <v>76.4</v>
      </c>
      <c r="L41" s="4">
        <v>62.1</v>
      </c>
      <c r="M41" s="9">
        <v>557</v>
      </c>
      <c r="O41" s="1">
        <v>1</v>
      </c>
      <c r="P41" s="9">
        <f>+K39</f>
        <v>47.6</v>
      </c>
      <c r="Q41" s="9">
        <f>+L39</f>
        <v>87.5</v>
      </c>
      <c r="R41" s="1">
        <v>1</v>
      </c>
      <c r="S41" s="9">
        <f>+Y39</f>
        <v>48.5</v>
      </c>
      <c r="T41" s="9">
        <f>+Z39</f>
        <v>88.21208079829692</v>
      </c>
      <c r="U41" s="2">
        <v>0.75</v>
      </c>
      <c r="V41" s="4">
        <v>12.11</v>
      </c>
      <c r="W41" s="3">
        <v>1411</v>
      </c>
      <c r="X41" s="3">
        <v>25540</v>
      </c>
      <c r="Y41" s="4">
        <v>77.87</v>
      </c>
      <c r="Z41" s="4">
        <v>62.68738753608081</v>
      </c>
      <c r="AA41" s="9">
        <v>574.2902196981897</v>
      </c>
    </row>
    <row r="42" spans="1:27" ht="12.75">
      <c r="A42" s="5" t="s">
        <v>20</v>
      </c>
      <c r="G42" s="2">
        <v>0.625</v>
      </c>
      <c r="H42" s="4">
        <v>11.16</v>
      </c>
      <c r="I42" s="3">
        <v>1305</v>
      </c>
      <c r="J42" s="3">
        <v>26040</v>
      </c>
      <c r="K42" s="4">
        <v>90.1</v>
      </c>
      <c r="L42" s="4">
        <v>46.7</v>
      </c>
      <c r="M42" s="9">
        <v>494</v>
      </c>
      <c r="O42" s="1">
        <v>1.125</v>
      </c>
      <c r="P42" s="9">
        <f>+K38</f>
        <v>35.7</v>
      </c>
      <c r="Q42" s="9">
        <f>+L38</f>
        <v>96.3</v>
      </c>
      <c r="R42" s="1">
        <v>1.125</v>
      </c>
      <c r="S42" s="9">
        <f>+Y38</f>
        <v>37.28</v>
      </c>
      <c r="T42" s="9">
        <f>+Z38</f>
        <v>98.18829710428473</v>
      </c>
      <c r="U42" s="2">
        <v>0.625</v>
      </c>
      <c r="V42" s="4">
        <v>11.24</v>
      </c>
      <c r="W42" s="3">
        <v>1311</v>
      </c>
      <c r="X42" s="3">
        <v>26310</v>
      </c>
      <c r="Y42" s="4">
        <v>91.12</v>
      </c>
      <c r="Z42" s="4">
        <v>46.94283767548795</v>
      </c>
      <c r="AA42" s="9">
        <v>503.22721988123084</v>
      </c>
    </row>
    <row r="43" spans="1:27" ht="12.75">
      <c r="A43" s="5" t="s">
        <v>18</v>
      </c>
      <c r="G43" s="2">
        <v>0.5</v>
      </c>
      <c r="H43" s="4">
        <v>10.05</v>
      </c>
      <c r="I43" s="3">
        <v>1173</v>
      </c>
      <c r="J43" s="3">
        <v>27095</v>
      </c>
      <c r="K43" s="4">
        <v>101.4</v>
      </c>
      <c r="L43" s="4">
        <v>31.6</v>
      </c>
      <c r="M43" s="9">
        <v>376</v>
      </c>
      <c r="O43" s="1">
        <v>1.25</v>
      </c>
      <c r="P43" s="9">
        <f>+K37</f>
        <v>27</v>
      </c>
      <c r="Q43" s="9">
        <f>+L37</f>
        <v>103.8</v>
      </c>
      <c r="R43" s="1">
        <v>1.25</v>
      </c>
      <c r="S43" s="9">
        <f>+Y37</f>
        <v>27.81</v>
      </c>
      <c r="T43" s="9">
        <f>+Z37</f>
        <v>105.06404787305931</v>
      </c>
      <c r="U43" s="2">
        <v>0.5</v>
      </c>
      <c r="V43" s="4">
        <v>10.268</v>
      </c>
      <c r="W43" s="3">
        <v>1202</v>
      </c>
      <c r="X43" s="3">
        <v>27880</v>
      </c>
      <c r="Y43" s="4">
        <v>103.74</v>
      </c>
      <c r="Z43" s="4">
        <v>31.989511477059988</v>
      </c>
      <c r="AA43" s="9">
        <v>390.4225788976709</v>
      </c>
    </row>
    <row r="44" spans="7:27" ht="12.75">
      <c r="G44" s="2">
        <v>0.375</v>
      </c>
      <c r="H44" s="4">
        <v>8.91</v>
      </c>
      <c r="I44" s="3">
        <v>1046</v>
      </c>
      <c r="J44" s="3">
        <v>28680</v>
      </c>
      <c r="K44" s="4">
        <v>112.8</v>
      </c>
      <c r="L44" s="4">
        <v>18.7</v>
      </c>
      <c r="M44" s="9">
        <v>248</v>
      </c>
      <c r="O44" s="1">
        <v>1.5</v>
      </c>
      <c r="P44" s="9">
        <f>+K36</f>
        <v>15.4</v>
      </c>
      <c r="Q44" s="9">
        <f>+L36</f>
        <v>112.7</v>
      </c>
      <c r="R44" s="1">
        <v>1.5</v>
      </c>
      <c r="S44" s="9">
        <f>+Y36</f>
        <v>16.02</v>
      </c>
      <c r="T44" s="9">
        <f>+Z36</f>
        <v>114.83117090326223</v>
      </c>
      <c r="U44" s="2">
        <v>0.375</v>
      </c>
      <c r="V44" s="4">
        <v>9.311</v>
      </c>
      <c r="W44" s="3">
        <v>1093</v>
      </c>
      <c r="X44" s="3">
        <v>29450</v>
      </c>
      <c r="Y44" s="4">
        <v>116.21</v>
      </c>
      <c r="Z44" s="4">
        <v>19.002874546693214</v>
      </c>
      <c r="AA44" s="9">
        <v>259.80282953779033</v>
      </c>
    </row>
    <row r="45" spans="7:27" ht="12.75">
      <c r="G45" s="2">
        <v>0.25</v>
      </c>
      <c r="H45" s="4">
        <v>8.12</v>
      </c>
      <c r="I45" s="3">
        <v>958</v>
      </c>
      <c r="J45" s="3">
        <v>30400</v>
      </c>
      <c r="K45" s="4">
        <v>123.2</v>
      </c>
      <c r="L45" s="4">
        <v>9</v>
      </c>
      <c r="M45" s="9">
        <v>130</v>
      </c>
      <c r="O45" s="1">
        <v>1.75</v>
      </c>
      <c r="P45" s="9">
        <f>+K35</f>
        <v>9.1</v>
      </c>
      <c r="Q45" s="9">
        <f>+L35</f>
        <v>119.5</v>
      </c>
      <c r="R45" s="1">
        <v>1.75</v>
      </c>
      <c r="S45" s="9">
        <f>+Y35</f>
        <v>9.25</v>
      </c>
      <c r="T45" s="9">
        <f>+Z35</f>
        <v>120.31551740712389</v>
      </c>
      <c r="U45" s="2">
        <v>0.25</v>
      </c>
      <c r="V45" s="4">
        <v>8.448</v>
      </c>
      <c r="W45" s="3">
        <v>995</v>
      </c>
      <c r="X45" s="3">
        <v>31410</v>
      </c>
      <c r="Y45" s="4">
        <v>125.51</v>
      </c>
      <c r="Z45" s="4">
        <v>9.073865670501728</v>
      </c>
      <c r="AA45" s="9">
        <v>133.98363297702025</v>
      </c>
    </row>
    <row r="46" spans="7:27" ht="12.75">
      <c r="G46" s="2">
        <v>0</v>
      </c>
      <c r="H46" s="4">
        <v>7.53</v>
      </c>
      <c r="I46" s="3">
        <v>891</v>
      </c>
      <c r="J46" s="3">
        <v>31900</v>
      </c>
      <c r="K46" s="4">
        <v>133.6</v>
      </c>
      <c r="L46" s="4">
        <v>0</v>
      </c>
      <c r="M46" s="9">
        <v>0</v>
      </c>
      <c r="N46" s="35"/>
      <c r="O46" s="1">
        <v>2</v>
      </c>
      <c r="P46" s="9">
        <f>+K34</f>
        <v>5.68</v>
      </c>
      <c r="Q46" s="9">
        <f>+L34</f>
        <v>123.8</v>
      </c>
      <c r="R46" s="1">
        <v>2</v>
      </c>
      <c r="S46" s="9">
        <f>+Y34</f>
        <v>5.67</v>
      </c>
      <c r="T46" s="9">
        <f>+Z34</f>
        <v>123.70401891846934</v>
      </c>
      <c r="U46" s="2">
        <v>0</v>
      </c>
      <c r="V46" s="4">
        <v>7.828</v>
      </c>
      <c r="W46" s="3">
        <v>925</v>
      </c>
      <c r="X46" s="3">
        <v>32600</v>
      </c>
      <c r="Y46" s="4">
        <v>135.71</v>
      </c>
      <c r="Z46" s="4">
        <v>0</v>
      </c>
      <c r="AA46" s="9">
        <v>0</v>
      </c>
    </row>
    <row r="47" spans="1:2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P47" s="30"/>
      <c r="Q47" s="30"/>
      <c r="S47" s="30"/>
      <c r="T47" s="30"/>
      <c r="U47" s="7"/>
      <c r="V47" s="7"/>
      <c r="W47" s="7"/>
      <c r="X47" s="7"/>
      <c r="Y47" s="7"/>
      <c r="Z47" s="7"/>
      <c r="AA47" s="7"/>
    </row>
    <row r="48" spans="7:27" ht="12.75">
      <c r="G48" s="14"/>
      <c r="H48" s="14"/>
      <c r="I48" s="14"/>
      <c r="J48" s="14"/>
      <c r="K48" s="14"/>
      <c r="L48" s="14"/>
      <c r="M48" s="14"/>
      <c r="P48" s="30"/>
      <c r="Q48" s="30"/>
      <c r="S48" s="30"/>
      <c r="T48" s="30"/>
      <c r="U48" s="14"/>
      <c r="V48" s="14"/>
      <c r="W48" s="14"/>
      <c r="X48" s="14"/>
      <c r="Y48" s="14"/>
      <c r="Z48" s="14"/>
      <c r="AA48" s="14"/>
    </row>
    <row r="49" spans="1:27" ht="12.75">
      <c r="A49" s="14"/>
      <c r="G49" s="20" t="s">
        <v>6</v>
      </c>
      <c r="H49" s="21" t="s">
        <v>7</v>
      </c>
      <c r="I49" s="20" t="s">
        <v>8</v>
      </c>
      <c r="J49" s="21" t="s">
        <v>9</v>
      </c>
      <c r="K49" s="20" t="s">
        <v>10</v>
      </c>
      <c r="L49" s="21" t="s">
        <v>11</v>
      </c>
      <c r="M49" s="20" t="s">
        <v>12</v>
      </c>
      <c r="O49" s="7" t="s">
        <v>13</v>
      </c>
      <c r="P49" s="31"/>
      <c r="Q49" s="31"/>
      <c r="R49" s="7" t="s">
        <v>13</v>
      </c>
      <c r="S49" s="31"/>
      <c r="T49" s="31"/>
      <c r="U49" s="20"/>
      <c r="V49" s="21"/>
      <c r="W49" s="20"/>
      <c r="X49" s="21"/>
      <c r="Y49" s="20"/>
      <c r="Z49" s="21"/>
      <c r="AA49" s="20"/>
    </row>
    <row r="50" spans="1:27" ht="12.75">
      <c r="A50" s="29" t="s">
        <v>21</v>
      </c>
      <c r="G50" s="22" t="s">
        <v>23</v>
      </c>
      <c r="H50" s="23"/>
      <c r="I50" s="22" t="s">
        <v>15</v>
      </c>
      <c r="J50" s="23"/>
      <c r="K50" s="22" t="s">
        <v>24</v>
      </c>
      <c r="L50" s="23" t="s">
        <v>25</v>
      </c>
      <c r="M50" s="22" t="s">
        <v>8</v>
      </c>
      <c r="O50" t="s">
        <v>6</v>
      </c>
      <c r="P50" s="30" t="s">
        <v>10</v>
      </c>
      <c r="Q50" s="30" t="s">
        <v>11</v>
      </c>
      <c r="R50" t="s">
        <v>6</v>
      </c>
      <c r="S50" s="30" t="s">
        <v>10</v>
      </c>
      <c r="T50" s="30" t="s">
        <v>11</v>
      </c>
      <c r="U50" s="22"/>
      <c r="V50" s="23"/>
      <c r="W50" s="22"/>
      <c r="X50" s="23"/>
      <c r="Y50" s="22"/>
      <c r="Z50" s="23"/>
      <c r="AA50" s="22"/>
    </row>
    <row r="51" spans="1:27" ht="12.75">
      <c r="A51" s="29" t="s">
        <v>26</v>
      </c>
      <c r="G51" s="4">
        <v>48</v>
      </c>
      <c r="H51" s="4">
        <f>(0.56*$H$34)+(0.44*$H$35)</f>
        <v>13.200400000000002</v>
      </c>
      <c r="I51" s="9">
        <f>(0.56*$I$34)+(0.44*$I$35)</f>
        <v>1536.2800000000002</v>
      </c>
      <c r="J51" s="9">
        <f>(0.56*$J$34)+(0.44*$J$35)</f>
        <v>23953.4</v>
      </c>
      <c r="K51" s="9">
        <f>((0.56*$K$34)+(0.44*$K$35))*25.4</f>
        <v>182.49391999999997</v>
      </c>
      <c r="L51" s="4">
        <f>((0.56*$L$34)+(0.44*$L$35))*0.472</f>
        <v>57.540575999999994</v>
      </c>
      <c r="M51" s="9">
        <f>(0.56*$M$34)+(0.44*$M$35)</f>
        <v>102.80000000000001</v>
      </c>
      <c r="O51" s="11">
        <v>0</v>
      </c>
      <c r="P51" s="9">
        <f>H60</f>
        <v>7.53</v>
      </c>
      <c r="Q51" s="9">
        <f>I60</f>
        <v>891</v>
      </c>
      <c r="R51" s="11">
        <v>0</v>
      </c>
      <c r="S51" s="9">
        <f>K60</f>
        <v>3393.4399999999996</v>
      </c>
      <c r="T51" s="9">
        <f>L60</f>
        <v>0</v>
      </c>
      <c r="U51" s="4"/>
      <c r="V51" s="4"/>
      <c r="W51" s="9"/>
      <c r="X51" s="9"/>
      <c r="Y51" s="9"/>
      <c r="Z51" s="4"/>
      <c r="AA51" s="9"/>
    </row>
    <row r="52" spans="1:27" ht="12.75">
      <c r="A52" s="29" t="s">
        <v>20</v>
      </c>
      <c r="G52" s="4">
        <v>40</v>
      </c>
      <c r="H52" s="4">
        <f>(0.3*$H$35)+(0.7*$H$36)</f>
        <v>13.087</v>
      </c>
      <c r="I52" s="9">
        <f>(0.3*$I$35)+(0.7*$I$36)</f>
        <v>1520.6</v>
      </c>
      <c r="J52" s="9">
        <f>(0.3*$J$35)+(0.7*$J$36)</f>
        <v>23948.5</v>
      </c>
      <c r="K52" s="9">
        <f>((0.3*$K$35)+(0.7*$K$36))*25.4</f>
        <v>343.154</v>
      </c>
      <c r="L52" s="4">
        <f>((0.3*$L$35)+(0.7*$L$36))*0.472</f>
        <v>54.15728</v>
      </c>
      <c r="M52" s="9">
        <f>(0.3*$M$35)+(0.7*$M$36)</f>
        <v>181.2</v>
      </c>
      <c r="O52" s="11">
        <v>6.5</v>
      </c>
      <c r="P52" s="9">
        <f>H59</f>
        <v>8.159499999999998</v>
      </c>
      <c r="Q52" s="9">
        <f>I59</f>
        <v>962.3999999999999</v>
      </c>
      <c r="R52" s="11">
        <v>6.5</v>
      </c>
      <c r="S52" s="9">
        <f>K59</f>
        <v>3116.0719999999997</v>
      </c>
      <c r="T52" s="9">
        <f>L59</f>
        <v>4.47692</v>
      </c>
      <c r="U52" s="4"/>
      <c r="V52" s="4"/>
      <c r="W52" s="9"/>
      <c r="X52" s="9"/>
      <c r="Y52" s="9"/>
      <c r="Z52" s="4"/>
      <c r="AA52" s="9"/>
    </row>
    <row r="53" spans="1:27" ht="12.75">
      <c r="A53" s="29" t="s">
        <v>27</v>
      </c>
      <c r="G53" s="4">
        <v>30</v>
      </c>
      <c r="H53" s="4">
        <f>(0.45*$H$37)+(0.55*$H$38)</f>
        <v>12.819</v>
      </c>
      <c r="I53" s="9">
        <f>(0.45*$I$37)+(0.55*$I$38)</f>
        <v>1489</v>
      </c>
      <c r="J53" s="9">
        <f>(0.45*$J$37)+(0.55*$J$38)</f>
        <v>23966</v>
      </c>
      <c r="K53" s="9">
        <f>((0.45*$K$37)+(0.55*$K$38))*25.4</f>
        <v>807.339</v>
      </c>
      <c r="L53" s="4">
        <f>((0.45*$L$37)+(0.55*$L$38))*0.472</f>
        <v>47.046600000000005</v>
      </c>
      <c r="M53" s="9">
        <f>(0.45*$M$37)+(0.55*$M$38)</f>
        <v>370.70000000000005</v>
      </c>
      <c r="O53" s="11">
        <v>10</v>
      </c>
      <c r="P53" s="9">
        <f>H58</f>
        <v>9.081</v>
      </c>
      <c r="Q53" s="9">
        <f>I58</f>
        <v>1065.05</v>
      </c>
      <c r="R53" s="11">
        <v>10</v>
      </c>
      <c r="S53" s="9">
        <f>K58</f>
        <v>2821.686</v>
      </c>
      <c r="T53" s="9">
        <f>L58</f>
        <v>9.739719999999998</v>
      </c>
      <c r="U53" s="4"/>
      <c r="V53" s="4"/>
      <c r="W53" s="9"/>
      <c r="X53" s="9"/>
      <c r="Y53" s="9"/>
      <c r="Z53" s="4"/>
      <c r="AA53" s="9"/>
    </row>
    <row r="54" spans="1:27" ht="12.75">
      <c r="A54" s="29" t="s">
        <v>28</v>
      </c>
      <c r="G54" s="4">
        <v>23</v>
      </c>
      <c r="H54" s="4">
        <f>(0.25*$H$39)+(0.75*$H$40)</f>
        <v>12.5225</v>
      </c>
      <c r="I54" s="9">
        <f>(0.25*$I$39)+(0.75*$I$40)</f>
        <v>1457</v>
      </c>
      <c r="J54" s="9">
        <f>(0.25*$J$39)+(0.75*$J$40)</f>
        <v>24403.75</v>
      </c>
      <c r="K54" s="9">
        <f>((0.25*$K$39)+(0.75*$K$40))*25.4</f>
        <v>1481.4549999999997</v>
      </c>
      <c r="L54" s="4">
        <f>((0.25*$L$39)+(0.75*$L$40))*0.472</f>
        <v>37.33519999999999</v>
      </c>
      <c r="M54" s="9">
        <f>(0.25*$M$39)+(0.75*$M$40)</f>
        <v>538.75</v>
      </c>
      <c r="O54" s="11">
        <v>13</v>
      </c>
      <c r="P54" s="9">
        <f>H57</f>
        <v>10.161000000000001</v>
      </c>
      <c r="Q54" s="9">
        <f>I57</f>
        <v>1186.2</v>
      </c>
      <c r="R54" s="11">
        <v>13</v>
      </c>
      <c r="S54" s="9">
        <f>K57</f>
        <v>2546.858</v>
      </c>
      <c r="T54" s="9">
        <f>L57</f>
        <v>15.62792</v>
      </c>
      <c r="U54" s="4"/>
      <c r="V54" s="4"/>
      <c r="W54" s="9"/>
      <c r="X54" s="9"/>
      <c r="Y54" s="9"/>
      <c r="Z54" s="4"/>
      <c r="AA54" s="9"/>
    </row>
    <row r="55" spans="1:27" ht="12.75">
      <c r="A55" s="29" t="s">
        <v>29</v>
      </c>
      <c r="G55" s="4">
        <v>19</v>
      </c>
      <c r="H55" s="4">
        <f>(0.98*$H$41)+(0.02*$H$42)</f>
        <v>11.9146</v>
      </c>
      <c r="I55" s="9">
        <f>(0.98*$I$41)+(0.02*$I$42)</f>
        <v>1388.3</v>
      </c>
      <c r="J55" s="9">
        <f>(0.98*$J$41)+(0.02*$J$42)</f>
        <v>25069.8</v>
      </c>
      <c r="K55" s="9">
        <f>((0.98*$K$41)+(0.02*$K$42))*25.4</f>
        <v>1947.5196</v>
      </c>
      <c r="L55" s="4">
        <f>((0.98*$L$41)+(0.02*$L$42))*0.472</f>
        <v>29.165823999999997</v>
      </c>
      <c r="M55" s="9">
        <f>(0.98*$M$41)+(0.02*$M$42)</f>
        <v>555.74</v>
      </c>
      <c r="O55" s="11">
        <v>16</v>
      </c>
      <c r="P55" s="9">
        <f>H56</f>
        <v>11.1908</v>
      </c>
      <c r="Q55" s="9">
        <f>I56</f>
        <v>1308.3999999999999</v>
      </c>
      <c r="R55" s="11">
        <v>16</v>
      </c>
      <c r="S55" s="9">
        <f>K56</f>
        <v>2274.6207999999997</v>
      </c>
      <c r="T55" s="9">
        <f>L56</f>
        <v>22.333152</v>
      </c>
      <c r="U55" s="4"/>
      <c r="V55" s="4"/>
      <c r="W55" s="9"/>
      <c r="X55" s="9"/>
      <c r="Y55" s="9"/>
      <c r="Z55" s="4"/>
      <c r="AA55" s="9"/>
    </row>
    <row r="56" spans="1:27" ht="12.75">
      <c r="A56" s="29"/>
      <c r="G56" s="4">
        <v>16</v>
      </c>
      <c r="H56" s="4">
        <f>(0.04*$H$41)+(0.96*$H$42)</f>
        <v>11.1908</v>
      </c>
      <c r="I56" s="9">
        <f>(0.04*$I$41)+(0.96*$I$42)</f>
        <v>1308.3999999999999</v>
      </c>
      <c r="J56" s="9">
        <f>(0.04*$J$41)+(0.96*$J$42)</f>
        <v>26000.399999999998</v>
      </c>
      <c r="K56" s="9">
        <f>((0.04*$K$41)+(0.96*$K$42))*25.4</f>
        <v>2274.6207999999997</v>
      </c>
      <c r="L56" s="4">
        <f>((0.04*$L$41)+(0.96*$L$42))*0.472</f>
        <v>22.333152</v>
      </c>
      <c r="M56" s="9">
        <f>(0.04*$M$41)+(0.96*$M$42)</f>
        <v>496.52</v>
      </c>
      <c r="O56" s="11">
        <v>19</v>
      </c>
      <c r="P56" s="9">
        <f>H55</f>
        <v>11.9146</v>
      </c>
      <c r="Q56" s="9">
        <f>I55</f>
        <v>1388.3</v>
      </c>
      <c r="R56" s="11">
        <v>19</v>
      </c>
      <c r="S56" s="9">
        <f>K55</f>
        <v>1947.5196</v>
      </c>
      <c r="T56" s="9">
        <f>L55</f>
        <v>29.165823999999997</v>
      </c>
      <c r="U56" s="4"/>
      <c r="V56" s="4"/>
      <c r="W56" s="9"/>
      <c r="X56" s="9"/>
      <c r="Y56" s="9"/>
      <c r="Z56" s="4"/>
      <c r="AA56" s="9"/>
    </row>
    <row r="57" spans="1:27" ht="12.75">
      <c r="A57" s="29" t="s">
        <v>22</v>
      </c>
      <c r="G57" s="4">
        <v>13</v>
      </c>
      <c r="H57" s="4">
        <f>(0.1*$H$42)+(0.9*$H$43)</f>
        <v>10.161000000000001</v>
      </c>
      <c r="I57" s="9">
        <f>(0.1*$I$42)+(0.9*$I$43)</f>
        <v>1186.2</v>
      </c>
      <c r="J57" s="9">
        <f>(0.1*$J$42)+(0.9*$J$43)</f>
        <v>26989.5</v>
      </c>
      <c r="K57" s="9">
        <f>((0.1*$K$42)+(0.9*$K$43))*25.4</f>
        <v>2546.858</v>
      </c>
      <c r="L57" s="4">
        <f>((0.1*$L$42)+(0.9*$L$43))*0.472</f>
        <v>15.62792</v>
      </c>
      <c r="M57" s="9">
        <f>(0.1*$M$42)+(0.9*$M$43)</f>
        <v>387.80000000000007</v>
      </c>
      <c r="O57" s="11">
        <v>23</v>
      </c>
      <c r="P57" s="9">
        <f>H54</f>
        <v>12.5225</v>
      </c>
      <c r="Q57" s="9">
        <f>I54</f>
        <v>1457</v>
      </c>
      <c r="R57" s="11">
        <v>23</v>
      </c>
      <c r="S57" s="9">
        <f>K54</f>
        <v>1481.4549999999997</v>
      </c>
      <c r="T57" s="9">
        <f>L54</f>
        <v>37.33519999999999</v>
      </c>
      <c r="U57" s="4"/>
      <c r="V57" s="4"/>
      <c r="W57" s="9"/>
      <c r="X57" s="9"/>
      <c r="Y57" s="9"/>
      <c r="Z57" s="4"/>
      <c r="AA57" s="9"/>
    </row>
    <row r="58" spans="1:27" ht="12.75">
      <c r="A58" s="29" t="s">
        <v>18</v>
      </c>
      <c r="G58" s="4">
        <v>10</v>
      </c>
      <c r="H58" s="4">
        <f>(0.15*$H$43)+(0.85*$H$44)</f>
        <v>9.081</v>
      </c>
      <c r="I58" s="9">
        <f>(0.15*$I$43)+(0.85*$I$44)</f>
        <v>1065.05</v>
      </c>
      <c r="J58" s="9">
        <f>(0.15*$J$43)+(0.85*$J$44)</f>
        <v>28442.25</v>
      </c>
      <c r="K58" s="9">
        <f>((0.15*$K$43)+(0.85*$K$44))*25.4</f>
        <v>2821.686</v>
      </c>
      <c r="L58" s="4">
        <f>((0.15*$L$43)+(0.85*$L$44))*0.472</f>
        <v>9.739719999999998</v>
      </c>
      <c r="M58" s="9">
        <f>(0.15*$M$43)+(0.85*$M$44)</f>
        <v>267.2</v>
      </c>
      <c r="O58" s="11">
        <v>30</v>
      </c>
      <c r="P58" s="9">
        <f>H53</f>
        <v>12.819</v>
      </c>
      <c r="Q58" s="9">
        <f>I53</f>
        <v>1489</v>
      </c>
      <c r="R58" s="11">
        <v>30</v>
      </c>
      <c r="S58" s="9">
        <f>K53</f>
        <v>807.339</v>
      </c>
      <c r="T58" s="9">
        <f>L53</f>
        <v>47.046600000000005</v>
      </c>
      <c r="U58" s="4"/>
      <c r="V58" s="4"/>
      <c r="W58" s="9"/>
      <c r="X58" s="9"/>
      <c r="Y58" s="9"/>
      <c r="Z58" s="4"/>
      <c r="AA58" s="9"/>
    </row>
    <row r="59" spans="1:27" ht="12.75">
      <c r="A59" s="5" t="s">
        <v>20</v>
      </c>
      <c r="G59" s="4">
        <v>6.5</v>
      </c>
      <c r="H59" s="4">
        <f>(0.05*$H$44)+(0.95*$H$45)</f>
        <v>8.159499999999998</v>
      </c>
      <c r="I59" s="9">
        <f>(0.05*$I$44)+(0.95*$I$45)</f>
        <v>962.3999999999999</v>
      </c>
      <c r="J59" s="9">
        <f>(0.05*$J$44)+(0.95*$J$45)</f>
        <v>30314</v>
      </c>
      <c r="K59" s="9">
        <f>((0.05*$K$44)+(0.95*$K$45))*25.4</f>
        <v>3116.0719999999997</v>
      </c>
      <c r="L59" s="4">
        <f>((0.05*$L$44)+(0.95*$L$45))*0.472</f>
        <v>4.47692</v>
      </c>
      <c r="M59" s="9">
        <f>(0.05*$M$44)+(0.95*$M$45)</f>
        <v>135.9</v>
      </c>
      <c r="O59" s="11">
        <v>40</v>
      </c>
      <c r="P59" s="9">
        <f>H52</f>
        <v>13.087</v>
      </c>
      <c r="Q59" s="9">
        <f>I52</f>
        <v>1520.6</v>
      </c>
      <c r="R59" s="11">
        <v>40</v>
      </c>
      <c r="S59" s="9">
        <f>K52</f>
        <v>343.154</v>
      </c>
      <c r="T59" s="9">
        <f>L52</f>
        <v>54.15728</v>
      </c>
      <c r="U59" s="4"/>
      <c r="V59" s="4"/>
      <c r="W59" s="9"/>
      <c r="X59" s="9"/>
      <c r="Y59" s="9"/>
      <c r="Z59" s="4"/>
      <c r="AA59" s="9"/>
    </row>
    <row r="60" spans="1:27" ht="12.75">
      <c r="A60" s="5" t="s">
        <v>18</v>
      </c>
      <c r="G60" s="4">
        <v>0</v>
      </c>
      <c r="H60" s="4">
        <f>$H$46</f>
        <v>7.53</v>
      </c>
      <c r="I60" s="9">
        <f>$I$46</f>
        <v>891</v>
      </c>
      <c r="J60" s="9">
        <f>$J$46</f>
        <v>31900</v>
      </c>
      <c r="K60" s="9">
        <f>$K$46*25.4</f>
        <v>3393.4399999999996</v>
      </c>
      <c r="L60" s="4">
        <f>$L$46</f>
        <v>0</v>
      </c>
      <c r="M60" s="9">
        <f>$M$46</f>
        <v>0</v>
      </c>
      <c r="O60" s="11">
        <v>48</v>
      </c>
      <c r="P60" s="9">
        <f>H51</f>
        <v>13.200400000000002</v>
      </c>
      <c r="Q60" s="9">
        <f>I51</f>
        <v>1536.2800000000002</v>
      </c>
      <c r="R60" s="11">
        <v>48</v>
      </c>
      <c r="S60" s="9">
        <f>K51</f>
        <v>182.49391999999997</v>
      </c>
      <c r="T60" s="9">
        <f>L51</f>
        <v>57.540575999999994</v>
      </c>
      <c r="U60" s="4"/>
      <c r="V60" s="4"/>
      <c r="W60" s="9"/>
      <c r="X60" s="9"/>
      <c r="Y60" s="9"/>
      <c r="Z60" s="4"/>
      <c r="AA60" s="9"/>
    </row>
    <row r="61" spans="15:20" ht="12.75">
      <c r="O61" s="17"/>
      <c r="P61" s="18"/>
      <c r="Q61" s="18"/>
      <c r="R61" s="17"/>
      <c r="S61" s="18"/>
      <c r="T61" s="18"/>
    </row>
    <row r="62" spans="7:21" ht="12.75">
      <c r="G62" s="25" t="s">
        <v>30</v>
      </c>
      <c r="O62" s="17"/>
      <c r="P62" s="18"/>
      <c r="Q62" s="18"/>
      <c r="R62" s="17"/>
      <c r="S62" s="18"/>
      <c r="T62" s="18"/>
      <c r="U62" s="25"/>
    </row>
    <row r="63" spans="15:20" ht="12.75">
      <c r="O63" s="17"/>
      <c r="P63" s="18"/>
      <c r="Q63" s="18"/>
      <c r="R63" s="17"/>
      <c r="S63" s="18"/>
      <c r="T63" s="18"/>
    </row>
    <row r="64" spans="15:20" ht="12.75">
      <c r="O64" s="17"/>
      <c r="P64" s="18"/>
      <c r="Q64" s="18"/>
      <c r="R64" s="17"/>
      <c r="S64" s="18"/>
      <c r="T64" s="18"/>
    </row>
    <row r="65" spans="1:27" ht="12.75">
      <c r="A65" s="43" t="s">
        <v>31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5"/>
      <c r="P65" s="16"/>
      <c r="Q65" s="16"/>
      <c r="R65" s="15"/>
      <c r="S65" s="16"/>
      <c r="T65" s="16"/>
      <c r="U65" s="13"/>
      <c r="V65" s="13"/>
      <c r="W65" s="13"/>
      <c r="X65" s="13"/>
      <c r="Y65" s="13"/>
      <c r="Z65" s="13"/>
      <c r="AA65" s="13"/>
    </row>
    <row r="66" spans="15:20" ht="12.75">
      <c r="O66" s="15"/>
      <c r="P66" s="16"/>
      <c r="Q66" s="16"/>
      <c r="R66" s="15"/>
      <c r="S66" s="16"/>
      <c r="T66" s="16"/>
    </row>
    <row r="67" spans="1:27" ht="12.75">
      <c r="A67" s="26" t="s">
        <v>32</v>
      </c>
      <c r="B67" s="47" t="s">
        <v>33</v>
      </c>
      <c r="C67" s="26" t="s">
        <v>56</v>
      </c>
      <c r="D67" s="27"/>
      <c r="E67" s="48">
        <v>123</v>
      </c>
      <c r="F67" s="26" t="s">
        <v>34</v>
      </c>
      <c r="G67" s="47" t="s">
        <v>35</v>
      </c>
      <c r="H67" s="28" t="s">
        <v>36</v>
      </c>
      <c r="I67" s="27"/>
      <c r="J67" s="48" t="s">
        <v>55</v>
      </c>
      <c r="K67" s="26" t="s">
        <v>37</v>
      </c>
      <c r="L67" s="27"/>
      <c r="M67" s="49">
        <v>1470</v>
      </c>
      <c r="O67" s="15"/>
      <c r="P67" s="16"/>
      <c r="Q67" s="16"/>
      <c r="R67" s="15"/>
      <c r="S67" s="16"/>
      <c r="T67" s="16"/>
      <c r="U67" s="47"/>
      <c r="V67" s="28"/>
      <c r="W67" s="27"/>
      <c r="X67" s="48"/>
      <c r="Y67" s="26"/>
      <c r="Z67" s="27"/>
      <c r="AA67" s="49"/>
    </row>
    <row r="70" spans="1:27" s="24" customFormat="1" ht="15.75">
      <c r="A70" s="24" t="s">
        <v>38</v>
      </c>
      <c r="L70" s="50" t="s">
        <v>57</v>
      </c>
      <c r="M70" s="50"/>
      <c r="Z70" s="50"/>
      <c r="AA70" s="50"/>
    </row>
    <row r="71" spans="1:27" ht="12.75">
      <c r="A71" s="3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7"/>
      <c r="U71" s="13"/>
      <c r="V71" s="13"/>
      <c r="W71" s="13"/>
      <c r="X71" s="13"/>
      <c r="Y71" s="13"/>
      <c r="Z71" s="13"/>
      <c r="AA71" s="37"/>
    </row>
    <row r="72" spans="1:27" ht="12.75">
      <c r="A72" s="42" t="s">
        <v>39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  <c r="U72" s="35"/>
      <c r="V72" s="35"/>
      <c r="W72" s="35"/>
      <c r="X72" s="35"/>
      <c r="Y72" s="35"/>
      <c r="Z72" s="35"/>
      <c r="AA72" s="39"/>
    </row>
    <row r="73" spans="1:27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  <c r="U73" s="35"/>
      <c r="V73" s="35"/>
      <c r="W73" s="35"/>
      <c r="X73" s="35"/>
      <c r="Y73" s="35"/>
      <c r="Z73" s="35"/>
      <c r="AA73" s="39"/>
    </row>
    <row r="74" spans="1:27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  <c r="U74" s="35"/>
      <c r="V74" s="35"/>
      <c r="W74" s="35"/>
      <c r="X74" s="35"/>
      <c r="Y74" s="35"/>
      <c r="Z74" s="35"/>
      <c r="AA74" s="39"/>
    </row>
    <row r="75" spans="1:27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  <c r="U75" s="35"/>
      <c r="V75" s="35"/>
      <c r="W75" s="35"/>
      <c r="X75" s="35"/>
      <c r="Y75" s="35"/>
      <c r="Z75" s="35"/>
      <c r="AA75" s="39"/>
    </row>
    <row r="76" spans="1:27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  <c r="U76" s="35"/>
      <c r="V76" s="35"/>
      <c r="W76" s="35"/>
      <c r="X76" s="35"/>
      <c r="Y76" s="35"/>
      <c r="Z76" s="35"/>
      <c r="AA76" s="39"/>
    </row>
    <row r="77" spans="1:27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  <c r="U77" s="35"/>
      <c r="V77" s="35"/>
      <c r="W77" s="35"/>
      <c r="X77" s="35"/>
      <c r="Y77" s="35"/>
      <c r="Z77" s="35"/>
      <c r="AA77" s="39"/>
    </row>
    <row r="78" spans="1:27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  <c r="U78" s="35"/>
      <c r="V78" s="35"/>
      <c r="W78" s="35"/>
      <c r="X78" s="35"/>
      <c r="Y78" s="35"/>
      <c r="Z78" s="35"/>
      <c r="AA78" s="39"/>
    </row>
    <row r="79" spans="1:27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  <c r="U79" s="35"/>
      <c r="V79" s="35"/>
      <c r="W79" s="35"/>
      <c r="X79" s="35"/>
      <c r="Y79" s="35"/>
      <c r="Z79" s="35"/>
      <c r="AA79" s="39"/>
    </row>
    <row r="80" spans="1:27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  <c r="U80" s="35"/>
      <c r="V80" s="35"/>
      <c r="W80" s="35"/>
      <c r="X80" s="35"/>
      <c r="Y80" s="35"/>
      <c r="Z80" s="35"/>
      <c r="AA80" s="39"/>
    </row>
    <row r="81" spans="1:27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  <c r="U81" s="35"/>
      <c r="V81" s="35"/>
      <c r="W81" s="35"/>
      <c r="X81" s="35"/>
      <c r="Y81" s="35"/>
      <c r="Z81" s="35"/>
      <c r="AA81" s="39"/>
    </row>
    <row r="82" spans="1:27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  <c r="U82" s="35"/>
      <c r="V82" s="35"/>
      <c r="W82" s="35"/>
      <c r="X82" s="35"/>
      <c r="Y82" s="35"/>
      <c r="Z82" s="35"/>
      <c r="AA82" s="39"/>
    </row>
    <row r="83" spans="1:27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  <c r="U83" s="35"/>
      <c r="V83" s="35"/>
      <c r="W83" s="35"/>
      <c r="X83" s="35"/>
      <c r="Y83" s="35"/>
      <c r="Z83" s="35"/>
      <c r="AA83" s="39"/>
    </row>
    <row r="84" spans="1:27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  <c r="U84" s="35"/>
      <c r="V84" s="35"/>
      <c r="W84" s="35"/>
      <c r="X84" s="35"/>
      <c r="Y84" s="35"/>
      <c r="Z84" s="35"/>
      <c r="AA84" s="39"/>
    </row>
    <row r="85" spans="1:27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  <c r="U85" s="35"/>
      <c r="V85" s="35"/>
      <c r="W85" s="35"/>
      <c r="X85" s="35"/>
      <c r="Y85" s="35"/>
      <c r="Z85" s="35"/>
      <c r="AA85" s="39"/>
    </row>
    <row r="86" spans="1:27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  <c r="U86" s="35"/>
      <c r="V86" s="35"/>
      <c r="W86" s="35"/>
      <c r="X86" s="35"/>
      <c r="Y86" s="35"/>
      <c r="Z86" s="35"/>
      <c r="AA86" s="39"/>
    </row>
    <row r="87" spans="1:27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  <c r="U87" s="35"/>
      <c r="V87" s="35"/>
      <c r="W87" s="35"/>
      <c r="X87" s="35"/>
      <c r="Y87" s="35"/>
      <c r="Z87" s="35"/>
      <c r="AA87" s="39"/>
    </row>
    <row r="88" spans="1:27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  <c r="U88" s="35"/>
      <c r="V88" s="35"/>
      <c r="W88" s="35"/>
      <c r="X88" s="35"/>
      <c r="Y88" s="35"/>
      <c r="Z88" s="35"/>
      <c r="AA88" s="39"/>
    </row>
    <row r="89" spans="1:27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  <c r="U89" s="35"/>
      <c r="V89" s="35"/>
      <c r="W89" s="35"/>
      <c r="X89" s="35"/>
      <c r="Y89" s="35"/>
      <c r="Z89" s="35"/>
      <c r="AA89" s="39"/>
    </row>
    <row r="90" spans="1:27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  <c r="U90" s="35"/>
      <c r="V90" s="35"/>
      <c r="W90" s="35"/>
      <c r="X90" s="35"/>
      <c r="Y90" s="35"/>
      <c r="Z90" s="35"/>
      <c r="AA90" s="39"/>
    </row>
    <row r="91" spans="1:27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  <c r="U91" s="35"/>
      <c r="V91" s="35"/>
      <c r="W91" s="35"/>
      <c r="X91" s="35"/>
      <c r="Y91" s="35"/>
      <c r="Z91" s="35"/>
      <c r="AA91" s="39"/>
    </row>
    <row r="92" spans="1:27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  <c r="U92" s="35"/>
      <c r="V92" s="35"/>
      <c r="W92" s="35"/>
      <c r="X92" s="35"/>
      <c r="Y92" s="35"/>
      <c r="Z92" s="35"/>
      <c r="AA92" s="39"/>
    </row>
    <row r="93" spans="1:27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  <c r="U93" s="35"/>
      <c r="V93" s="35"/>
      <c r="W93" s="35"/>
      <c r="X93" s="35"/>
      <c r="Y93" s="35"/>
      <c r="Z93" s="35"/>
      <c r="AA93" s="39"/>
    </row>
    <row r="94" spans="1:27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  <c r="U94" s="35"/>
      <c r="V94" s="35"/>
      <c r="W94" s="35"/>
      <c r="X94" s="35"/>
      <c r="Y94" s="35"/>
      <c r="Z94" s="35"/>
      <c r="AA94" s="39"/>
    </row>
    <row r="95" spans="1:27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  <c r="U95" s="35"/>
      <c r="V95" s="35"/>
      <c r="W95" s="35"/>
      <c r="X95" s="35"/>
      <c r="Y95" s="35"/>
      <c r="Z95" s="35"/>
      <c r="AA95" s="39"/>
    </row>
    <row r="96" spans="1:27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  <c r="U96" s="35"/>
      <c r="V96" s="35"/>
      <c r="W96" s="35"/>
      <c r="X96" s="35"/>
      <c r="Y96" s="35"/>
      <c r="Z96" s="35"/>
      <c r="AA96" s="39"/>
    </row>
    <row r="97" spans="1:27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  <c r="U97" s="35"/>
      <c r="V97" s="35"/>
      <c r="W97" s="35"/>
      <c r="X97" s="35"/>
      <c r="Y97" s="35"/>
      <c r="Z97" s="35"/>
      <c r="AA97" s="39"/>
    </row>
    <row r="98" spans="1:27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  <c r="U98" s="35"/>
      <c r="V98" s="35"/>
      <c r="W98" s="35"/>
      <c r="X98" s="35"/>
      <c r="Y98" s="35"/>
      <c r="Z98" s="35"/>
      <c r="AA98" s="39"/>
    </row>
    <row r="99" spans="1:27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  <c r="U99" s="35"/>
      <c r="V99" s="35"/>
      <c r="W99" s="35"/>
      <c r="X99" s="35"/>
      <c r="Y99" s="35"/>
      <c r="Z99" s="35"/>
      <c r="AA99" s="39"/>
    </row>
    <row r="100" spans="1:27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  <c r="U100" s="35"/>
      <c r="V100" s="35"/>
      <c r="W100" s="35"/>
      <c r="X100" s="35"/>
      <c r="Y100" s="35"/>
      <c r="Z100" s="35"/>
      <c r="AA100" s="39"/>
    </row>
    <row r="101" spans="1:27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  <c r="U101" s="35"/>
      <c r="V101" s="35"/>
      <c r="W101" s="35"/>
      <c r="X101" s="35"/>
      <c r="Y101" s="35"/>
      <c r="Z101" s="35"/>
      <c r="AA101" s="39"/>
    </row>
    <row r="102" spans="1:27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  <c r="U102" s="35"/>
      <c r="V102" s="35"/>
      <c r="W102" s="35"/>
      <c r="X102" s="35"/>
      <c r="Y102" s="35"/>
      <c r="Z102" s="35"/>
      <c r="AA102" s="39"/>
    </row>
    <row r="103" spans="1:27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  <c r="U103" s="35"/>
      <c r="V103" s="35"/>
      <c r="W103" s="35"/>
      <c r="X103" s="35"/>
      <c r="Y103" s="35"/>
      <c r="Z103" s="35"/>
      <c r="AA103" s="39"/>
    </row>
    <row r="104" spans="1:27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  <c r="U104" s="35"/>
      <c r="V104" s="35"/>
      <c r="W104" s="35"/>
      <c r="X104" s="35"/>
      <c r="Y104" s="35"/>
      <c r="Z104" s="35"/>
      <c r="AA104" s="39"/>
    </row>
    <row r="105" spans="1:27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  <c r="U105" s="35"/>
      <c r="V105" s="35"/>
      <c r="W105" s="35"/>
      <c r="X105" s="35"/>
      <c r="Y105" s="35"/>
      <c r="Z105" s="35"/>
      <c r="AA105" s="39"/>
    </row>
    <row r="106" spans="1:27" ht="12.75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  <c r="U106" s="35"/>
      <c r="V106" s="35"/>
      <c r="W106" s="35"/>
      <c r="X106" s="35"/>
      <c r="Y106" s="35"/>
      <c r="Z106" s="35"/>
      <c r="AA106" s="39"/>
    </row>
    <row r="107" spans="1:27" ht="12.75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  <c r="U107" s="35"/>
      <c r="V107" s="35"/>
      <c r="W107" s="35"/>
      <c r="X107" s="35"/>
      <c r="Y107" s="35"/>
      <c r="Z107" s="35"/>
      <c r="AA107" s="39"/>
    </row>
    <row r="108" spans="1:27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  <c r="U108" s="35"/>
      <c r="V108" s="35"/>
      <c r="W108" s="35"/>
      <c r="X108" s="35"/>
      <c r="Y108" s="35"/>
      <c r="Z108" s="35"/>
      <c r="AA108" s="39"/>
    </row>
    <row r="109" spans="1:27" ht="13.5" customHeight="1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  <c r="U109" s="35"/>
      <c r="V109" s="35"/>
      <c r="W109" s="35"/>
      <c r="X109" s="35"/>
      <c r="Y109" s="35"/>
      <c r="Z109" s="35"/>
      <c r="AA109" s="39"/>
    </row>
    <row r="110" spans="1:27" ht="12" customHeight="1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  <c r="U110" s="35"/>
      <c r="V110" s="35"/>
      <c r="W110" s="35"/>
      <c r="X110" s="35"/>
      <c r="Y110" s="35"/>
      <c r="Z110" s="35"/>
      <c r="AA110" s="39"/>
    </row>
    <row r="111" spans="1:27" ht="12.75">
      <c r="A111" s="38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9"/>
      <c r="U111" s="35"/>
      <c r="V111" s="35"/>
      <c r="W111" s="35"/>
      <c r="X111" s="35"/>
      <c r="Y111" s="35"/>
      <c r="Z111" s="35"/>
      <c r="AA111" s="39"/>
    </row>
    <row r="112" spans="1:27" ht="12.75">
      <c r="A112" s="38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9"/>
      <c r="U112" s="35"/>
      <c r="V112" s="35"/>
      <c r="W112" s="35"/>
      <c r="X112" s="35"/>
      <c r="Y112" s="35"/>
      <c r="Z112" s="35"/>
      <c r="AA112" s="39"/>
    </row>
    <row r="113" spans="1:27" ht="12.75">
      <c r="A113" s="38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9"/>
      <c r="U113" s="35"/>
      <c r="V113" s="35"/>
      <c r="W113" s="35"/>
      <c r="X113" s="35"/>
      <c r="Y113" s="35"/>
      <c r="Z113" s="35"/>
      <c r="AA113" s="39"/>
    </row>
    <row r="114" spans="1:27" ht="12.75">
      <c r="A114" s="4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41"/>
      <c r="U114" s="7"/>
      <c r="V114" s="7"/>
      <c r="W114" s="7"/>
      <c r="X114" s="7"/>
      <c r="Y114" s="7"/>
      <c r="Z114" s="7"/>
      <c r="AA114" s="41"/>
    </row>
    <row r="115" spans="1:3" ht="12.75">
      <c r="A115" s="5" t="s">
        <v>40</v>
      </c>
      <c r="C115" s="44" t="s">
        <v>41</v>
      </c>
    </row>
    <row r="116" spans="1:27" ht="13.5" thickBo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U116" s="10"/>
      <c r="V116" s="10"/>
      <c r="W116" s="10"/>
      <c r="X116" s="10"/>
      <c r="Y116" s="10"/>
      <c r="Z116" s="10"/>
      <c r="AA116" s="10"/>
    </row>
    <row r="117" ht="13.5" thickTop="1"/>
    <row r="118" spans="1:3" ht="15.75">
      <c r="A118" s="8" t="s">
        <v>42</v>
      </c>
      <c r="C118" s="55" t="s">
        <v>43</v>
      </c>
    </row>
    <row r="119" ht="12.75">
      <c r="A119" s="55" t="s">
        <v>44</v>
      </c>
    </row>
    <row r="120" ht="12.75">
      <c r="A120" s="55" t="s">
        <v>45</v>
      </c>
    </row>
    <row r="121" ht="12.75">
      <c r="A121" s="55" t="s">
        <v>46</v>
      </c>
    </row>
    <row r="122" ht="12.75">
      <c r="A122" s="55" t="s">
        <v>47</v>
      </c>
    </row>
    <row r="123" ht="12.75">
      <c r="A123" s="55" t="s">
        <v>48</v>
      </c>
    </row>
    <row r="124" ht="12.75">
      <c r="A124" s="6"/>
    </row>
    <row r="125" spans="14:18" ht="12.75">
      <c r="N125" s="35"/>
      <c r="O125" s="35"/>
      <c r="R125" s="35"/>
    </row>
    <row r="126" spans="1:27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5"/>
      <c r="O126" s="35"/>
      <c r="R126" s="35"/>
      <c r="U126" s="32"/>
      <c r="V126" s="32"/>
      <c r="W126" s="32"/>
      <c r="X126" s="32"/>
      <c r="Y126" s="32"/>
      <c r="Z126" s="32"/>
      <c r="AA126" s="32"/>
    </row>
    <row r="127" spans="14:18" ht="12.75">
      <c r="N127" s="35"/>
      <c r="O127" s="35"/>
      <c r="R127" s="35"/>
    </row>
    <row r="128" spans="14:18" ht="12.75">
      <c r="N128" s="35"/>
      <c r="O128" s="35"/>
      <c r="R128" s="35"/>
    </row>
    <row r="129" spans="1:27" ht="12.75">
      <c r="A129" s="3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5"/>
      <c r="O129" s="35"/>
      <c r="R129" s="35"/>
      <c r="U129" s="5"/>
      <c r="V129" s="5"/>
      <c r="W129" s="5"/>
      <c r="X129" s="5"/>
      <c r="Y129" s="5"/>
      <c r="Z129" s="5"/>
      <c r="AA129" s="5"/>
    </row>
    <row r="130" spans="2:27" ht="12.75">
      <c r="B130" s="34"/>
      <c r="C130" s="35"/>
      <c r="D130" s="35"/>
      <c r="F130" s="34"/>
      <c r="G130" s="35"/>
      <c r="H130" s="35"/>
      <c r="I130" s="35"/>
      <c r="J130" s="34"/>
      <c r="K130" s="35"/>
      <c r="L130" s="35"/>
      <c r="M130" s="35"/>
      <c r="N130" s="35"/>
      <c r="O130" s="35"/>
      <c r="R130" s="35"/>
      <c r="U130" s="35"/>
      <c r="V130" s="35"/>
      <c r="W130" s="35"/>
      <c r="X130" s="34"/>
      <c r="Y130" s="35"/>
      <c r="Z130" s="35"/>
      <c r="AA130" s="35"/>
    </row>
    <row r="131" spans="2:27" ht="12.7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R131" s="35"/>
      <c r="U131" s="35"/>
      <c r="V131" s="35"/>
      <c r="W131" s="35"/>
      <c r="X131" s="35"/>
      <c r="Y131" s="35"/>
      <c r="Z131" s="35"/>
      <c r="AA131" s="35"/>
    </row>
    <row r="132" spans="2:27" ht="12.7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R132" s="35"/>
      <c r="U132" s="35"/>
      <c r="V132" s="35"/>
      <c r="W132" s="35"/>
      <c r="X132" s="35"/>
      <c r="Y132" s="35"/>
      <c r="Z132" s="35"/>
      <c r="AA132" s="35"/>
    </row>
    <row r="133" spans="2:27" ht="12.7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R133" s="35"/>
      <c r="U133" s="35"/>
      <c r="V133" s="35"/>
      <c r="W133" s="35"/>
      <c r="X133" s="35"/>
      <c r="Y133" s="35"/>
      <c r="Z133" s="35"/>
      <c r="AA133" s="35"/>
    </row>
    <row r="134" spans="1:27" ht="12.75">
      <c r="A134" s="51" t="s">
        <v>54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35"/>
      <c r="O134" s="35"/>
      <c r="R134" s="35"/>
      <c r="U134" s="51"/>
      <c r="V134" s="51"/>
      <c r="W134" s="51"/>
      <c r="X134" s="51"/>
      <c r="Y134" s="51"/>
      <c r="Z134" s="51"/>
      <c r="AA134" s="51"/>
    </row>
  </sheetData>
  <printOptions horizontalCentered="1"/>
  <pageMargins left="0.5" right="0.5" top="0.25" bottom="0.25" header="0.5" footer="0.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2007-07-16T17:34:23Z</cp:lastPrinted>
  <dcterms:created xsi:type="dcterms:W3CDTF">1998-01-08T15:18:36Z</dcterms:created>
  <dcterms:modified xsi:type="dcterms:W3CDTF">2008-11-03T19:52:55Z</dcterms:modified>
  <cp:category/>
  <cp:version/>
  <cp:contentType/>
  <cp:contentStatus/>
</cp:coreProperties>
</file>