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jpeg" ContentType="image/jpeg"/>
  <Default Extension="emf" ContentType="image/x-emf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9720" windowHeight="6030" activeTab="0"/>
  </bookViews>
  <sheets>
    <sheet name="119956-00" sheetId="1" r:id="rId1"/>
  </sheets>
  <definedNames>
    <definedName name="_xlnm.Print_Area" localSheetId="0">'119956-00'!$A$1:$M$131</definedName>
  </definedNames>
  <calcPr fullCalcOnLoad="1"/>
</workbook>
</file>

<file path=xl/sharedStrings.xml><?xml version="1.0" encoding="utf-8"?>
<sst xmlns="http://schemas.openxmlformats.org/spreadsheetml/2006/main" count="85" uniqueCount="59">
  <si>
    <t>DESCRIPTION</t>
  </si>
  <si>
    <t>SPECIAL FEATURES</t>
  </si>
  <si>
    <t>DESIGN APPLICATION</t>
  </si>
  <si>
    <t>TYPICAL MOTOR PERFORMANCE.*</t>
  </si>
  <si>
    <t>Orifice</t>
  </si>
  <si>
    <t>Amps</t>
  </si>
  <si>
    <t>Watts</t>
  </si>
  <si>
    <t>RPM</t>
  </si>
  <si>
    <t>Vac</t>
  </si>
  <si>
    <t>Flow</t>
  </si>
  <si>
    <t>Air</t>
  </si>
  <si>
    <t>(Inches)</t>
  </si>
  <si>
    <t>(In)</t>
  </si>
  <si>
    <t>(In.H2O)</t>
  </si>
  <si>
    <t>(CFM)</t>
  </si>
  <si>
    <t>Graph Data.</t>
  </si>
  <si>
    <t>2.000</t>
  </si>
  <si>
    <t>1.750</t>
  </si>
  <si>
    <t>A</t>
  </si>
  <si>
    <t>1.500</t>
  </si>
  <si>
    <t>S</t>
  </si>
  <si>
    <t>1.250</t>
  </si>
  <si>
    <t>T</t>
  </si>
  <si>
    <t>M</t>
  </si>
  <si>
    <t>1.000</t>
  </si>
  <si>
    <t>D</t>
  </si>
  <si>
    <t>0.750</t>
  </si>
  <si>
    <t>0.500</t>
  </si>
  <si>
    <t>0.250</t>
  </si>
  <si>
    <t>0.000</t>
  </si>
  <si>
    <t>(mm)</t>
  </si>
  <si>
    <t>(mm H2O)</t>
  </si>
  <si>
    <t>(L/Sec)</t>
  </si>
  <si>
    <t>E</t>
  </si>
  <si>
    <t>R</t>
  </si>
  <si>
    <t>I</t>
  </si>
  <si>
    <t>C</t>
  </si>
  <si>
    <t>Note:  Metric performance data is calculated from the ASTM data above.</t>
  </si>
  <si>
    <t>* Data represents performance of a typical motor sampled from a large production quantity.  Individual motor data may vary to normal manufacturing variations.</t>
  </si>
  <si>
    <t>Test Specs:</t>
  </si>
  <si>
    <t>Minimum Sealed Vacuum: 76.0"</t>
  </si>
  <si>
    <t>ORIFICE: 7/8"</t>
  </si>
  <si>
    <t>PRODUCT BULLETIN</t>
  </si>
  <si>
    <t>DIMENSIONS</t>
  </si>
  <si>
    <t>IMPORTANT NOTE:</t>
  </si>
  <si>
    <t>Pictorial and dimensional data are subject to change without notice. Contact factory for current revision levels.</t>
  </si>
  <si>
    <t xml:space="preserve">WARNING    - </t>
  </si>
  <si>
    <t>When using AMETEK/Lamb Electric bypass motors in machines that come in contact with foam, liquid (including water)</t>
  </si>
  <si>
    <t>of other foreign substances, the machine must be designed and constructed to prevent those substances from reaching the fan system, motor housing</t>
  </si>
  <si>
    <t>and electrical components.  Lamb vacuum motors other than hazardous duty models should not be applied in machines that come in contact</t>
  </si>
  <si>
    <t>with dry chemicals or other volatile materials.  Failure to observe these precautions could cause flashing (depending on volatility) or electrical shock</t>
  </si>
  <si>
    <t>which could result in property damage and severe bodily injury, including death in extreme cases.  All applications incorporating Lamb motors should be</t>
  </si>
  <si>
    <t>submitted to appropriate organizations or agencies for testing specifically related to the safety of your equipment.</t>
  </si>
  <si>
    <t>120 volt</t>
  </si>
  <si>
    <t xml:space="preserve">Maximum Watts: </t>
  </si>
  <si>
    <t>Minimum Vacuum:</t>
  </si>
  <si>
    <r>
      <t xml:space="preserve">(At </t>
    </r>
    <r>
      <rPr>
        <sz val="10"/>
        <rFont val="Arial"/>
        <family val="2"/>
      </rPr>
      <t>120 Volts</t>
    </r>
    <r>
      <rPr>
        <sz val="8"/>
        <rFont val="Arial"/>
        <family val="2"/>
      </rPr>
      <t xml:space="preserve"> , 60Hz, test data is corrected to standard conditions of 29.92 Hg, 68° F.)</t>
    </r>
  </si>
  <si>
    <t>119956-00</t>
  </si>
  <si>
    <t>Issued: August, 2007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</si>
</sst>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\ ;\(&quot;$&quot;#,##0\)"/>
    <numFmt numFmtId="165" formatCode="&quot;$&quot;#,##0\ ;[Red]\(&quot;$&quot;#,##0\)"/>
    <numFmt numFmtId="166" formatCode="&quot;$&quot;#,##0.00\ ;\(&quot;$&quot;#,##0.00\)"/>
    <numFmt numFmtId="167" formatCode="&quot;$&quot;#,##0.00\ ;[Red]\(&quot;$&quot;#,##0.00\)"/>
    <numFmt numFmtId="168" formatCode="m/d"/>
    <numFmt numFmtId="169" formatCode="0.000"/>
    <numFmt numFmtId="170" formatCode="0.0"/>
  </numFmts>
  <fonts count="18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sz val="6.45"/>
      <name val="Arial"/>
      <family val="0"/>
    </font>
    <font>
      <sz val="7.25"/>
      <name val="Arial"/>
      <family val="0"/>
    </font>
    <font>
      <sz val="7.35"/>
      <name val="Arial"/>
      <family val="0"/>
    </font>
    <font>
      <sz val="6.55"/>
      <name val="Arial"/>
      <family val="0"/>
    </font>
    <font>
      <b/>
      <sz val="8"/>
      <name val="Arial"/>
      <family val="0"/>
    </font>
    <font>
      <b/>
      <sz val="14"/>
      <name val="Arial"/>
      <family val="2"/>
    </font>
    <font>
      <sz val="7.5"/>
      <name val="Arial"/>
      <family val="2"/>
    </font>
    <font>
      <b/>
      <i/>
      <sz val="10"/>
      <name val="Arial"/>
      <family val="0"/>
    </font>
    <font>
      <b/>
      <i/>
      <sz val="9"/>
      <name val="Arial"/>
      <family val="2"/>
    </font>
    <font>
      <sz val="8.5"/>
      <name val="Arial"/>
      <family val="2"/>
    </font>
    <font>
      <i/>
      <sz val="9"/>
      <name val="Arial"/>
      <family val="2"/>
    </font>
    <font>
      <sz val="20"/>
      <name val="Arial"/>
      <family val="2"/>
    </font>
    <font>
      <sz val="12"/>
      <name val="Arial Black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Fill="0" applyAlignment="0" applyProtection="0"/>
  </cellStyleXfs>
  <cellXfs count="59">
    <xf numFmtId="0" fontId="0" fillId="0" borderId="0" xfId="0" applyAlignment="1">
      <alignment/>
    </xf>
    <xf numFmtId="169" fontId="0" fillId="0" borderId="2" xfId="0" applyNumberFormat="1" applyBorder="1" applyAlignment="1">
      <alignment horizontal="center"/>
    </xf>
    <xf numFmtId="170" fontId="3" fillId="0" borderId="2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0" fillId="0" borderId="3" xfId="0" applyBorder="1" applyAlignment="1">
      <alignment/>
    </xf>
    <xf numFmtId="0" fontId="2" fillId="0" borderId="0" xfId="0" applyFont="1" applyAlignment="1">
      <alignment/>
    </xf>
    <xf numFmtId="1" fontId="3" fillId="0" borderId="2" xfId="0" applyNumberFormat="1" applyFont="1" applyBorder="1" applyAlignment="1">
      <alignment horizontal="center"/>
    </xf>
    <xf numFmtId="0" fontId="0" fillId="0" borderId="4" xfId="0" applyBorder="1" applyAlignment="1">
      <alignment/>
    </xf>
    <xf numFmtId="14" fontId="0" fillId="0" borderId="0" xfId="0" applyNumberFormat="1" applyAlignment="1">
      <alignment/>
    </xf>
    <xf numFmtId="170" fontId="0" fillId="0" borderId="2" xfId="0" applyNumberFormat="1" applyBorder="1" applyAlignment="1">
      <alignment horizontal="center"/>
    </xf>
    <xf numFmtId="0" fontId="4" fillId="0" borderId="5" xfId="0" applyFont="1" applyBorder="1" applyAlignment="1">
      <alignment/>
    </xf>
    <xf numFmtId="0" fontId="0" fillId="0" borderId="5" xfId="0" applyBorder="1" applyAlignment="1">
      <alignment/>
    </xf>
    <xf numFmtId="0" fontId="0" fillId="0" borderId="0" xfId="0" applyAlignment="1">
      <alignment/>
    </xf>
    <xf numFmtId="169" fontId="0" fillId="0" borderId="0" xfId="0" applyNumberFormat="1" applyAlignment="1">
      <alignment horizontal="center"/>
    </xf>
    <xf numFmtId="2" fontId="3" fillId="0" borderId="0" xfId="0" applyNumberFormat="1" applyFont="1" applyAlignment="1">
      <alignment horizontal="center"/>
    </xf>
    <xf numFmtId="170" fontId="0" fillId="0" borderId="0" xfId="0" applyNumberFormat="1" applyAlignment="1">
      <alignment horizontal="center"/>
    </xf>
    <xf numFmtId="2" fontId="3" fillId="0" borderId="0" xfId="0" applyNumberFormat="1" applyFont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9" fillId="0" borderId="8" xfId="0" applyFont="1" applyBorder="1" applyAlignment="1">
      <alignment/>
    </xf>
    <xf numFmtId="0" fontId="0" fillId="0" borderId="9" xfId="0" applyBorder="1" applyAlignment="1">
      <alignment/>
    </xf>
    <xf numFmtId="0" fontId="9" fillId="0" borderId="8" xfId="0" applyFont="1" applyBorder="1" applyAlignment="1">
      <alignment/>
    </xf>
    <xf numFmtId="15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0" fontId="13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4" fillId="0" borderId="12" xfId="0" applyFont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Alignment="1">
      <alignment horizontal="centerContinuous"/>
    </xf>
    <xf numFmtId="0" fontId="4" fillId="0" borderId="0" xfId="0" applyFont="1" applyBorder="1" applyAlignment="1">
      <alignment/>
    </xf>
    <xf numFmtId="0" fontId="14" fillId="0" borderId="5" xfId="0" applyFont="1" applyBorder="1" applyAlignment="1">
      <alignment/>
    </xf>
    <xf numFmtId="170" fontId="0" fillId="0" borderId="16" xfId="0" applyNumberFormat="1" applyBorder="1" applyAlignment="1">
      <alignment horizontal="center"/>
    </xf>
    <xf numFmtId="1" fontId="0" fillId="0" borderId="16" xfId="0" applyNumberFormat="1" applyBorder="1" applyAlignment="1">
      <alignment horizontal="center"/>
    </xf>
    <xf numFmtId="0" fontId="2" fillId="0" borderId="0" xfId="0" applyFont="1" applyAlignment="1">
      <alignment horizontal="centerContinuous"/>
    </xf>
    <xf numFmtId="0" fontId="3" fillId="0" borderId="5" xfId="0" applyFont="1" applyBorder="1" applyAlignment="1">
      <alignment/>
    </xf>
    <xf numFmtId="0" fontId="15" fillId="0" borderId="0" xfId="0" applyFont="1" applyAlignment="1">
      <alignment/>
    </xf>
    <xf numFmtId="0" fontId="14" fillId="0" borderId="0" xfId="0" applyFont="1" applyAlignment="1">
      <alignment/>
    </xf>
    <xf numFmtId="0" fontId="9" fillId="0" borderId="17" xfId="0" applyFont="1" applyBorder="1" applyAlignment="1">
      <alignment horizontal="center"/>
    </xf>
    <xf numFmtId="49" fontId="3" fillId="0" borderId="2" xfId="0" applyNumberFormat="1" applyFont="1" applyBorder="1" applyAlignment="1">
      <alignment horizontal="center"/>
    </xf>
    <xf numFmtId="0" fontId="0" fillId="0" borderId="5" xfId="0" applyFont="1" applyBorder="1" applyAlignment="1">
      <alignment/>
    </xf>
    <xf numFmtId="0" fontId="16" fillId="0" borderId="0" xfId="0" applyFont="1" applyBorder="1" applyAlignment="1">
      <alignment/>
    </xf>
    <xf numFmtId="170" fontId="3" fillId="0" borderId="2" xfId="0" applyNumberFormat="1" applyFont="1" applyBorder="1" applyAlignment="1">
      <alignment horizontal="center"/>
    </xf>
    <xf numFmtId="1" fontId="3" fillId="0" borderId="2" xfId="0" applyNumberFormat="1" applyFont="1" applyBorder="1" applyAlignment="1">
      <alignment horizontal="center"/>
    </xf>
  </cellXfs>
  <cellStyles count="13">
    <cellStyle name="Normal" xfId="0"/>
    <cellStyle name="Comma" xfId="15"/>
    <cellStyle name="Comma [0]" xfId="16"/>
    <cellStyle name="Comma0" xfId="17"/>
    <cellStyle name="Currency" xfId="18"/>
    <cellStyle name="Currency [0]" xfId="19"/>
    <cellStyle name="Currency0" xfId="20"/>
    <cellStyle name="Date" xfId="21"/>
    <cellStyle name="Fixed" xfId="22"/>
    <cellStyle name="Heading 1" xfId="23"/>
    <cellStyle name="Heading 2" xfId="24"/>
    <cellStyle name="Percent" xfId="25"/>
    <cellStyle name="Total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"/>
          <c:y val="0"/>
          <c:w val="0.93325"/>
          <c:h val="0.9575"/>
        </c:manualLayout>
      </c:layout>
      <c:lineChart>
        <c:grouping val="standard"/>
        <c:varyColors val="0"/>
        <c:ser>
          <c:idx val="1"/>
          <c:order val="0"/>
          <c:tx>
            <c:strRef>
              <c:f>'119956-00'!$K$29</c:f>
              <c:strCache>
                <c:ptCount val="1"/>
                <c:pt idx="0">
                  <c:v>Vac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'119956-00'!$O$32:$O$44</c:f>
              <c:numCache>
                <c:ptCount val="13"/>
                <c:pt idx="0">
                  <c:v>0</c:v>
                </c:pt>
                <c:pt idx="1">
                  <c:v>0.25</c:v>
                </c:pt>
                <c:pt idx="2">
                  <c:v>0.375</c:v>
                </c:pt>
                <c:pt idx="3">
                  <c:v>0.5</c:v>
                </c:pt>
                <c:pt idx="4">
                  <c:v>0.625</c:v>
                </c:pt>
                <c:pt idx="5">
                  <c:v>0.75</c:v>
                </c:pt>
                <c:pt idx="6">
                  <c:v>0.875</c:v>
                </c:pt>
                <c:pt idx="7">
                  <c:v>1</c:v>
                </c:pt>
                <c:pt idx="8">
                  <c:v>1.125</c:v>
                </c:pt>
                <c:pt idx="9">
                  <c:v>1.25</c:v>
                </c:pt>
                <c:pt idx="10">
                  <c:v>1.5</c:v>
                </c:pt>
                <c:pt idx="11">
                  <c:v>1.75</c:v>
                </c:pt>
                <c:pt idx="12">
                  <c:v>2</c:v>
                </c:pt>
              </c:numCache>
            </c:numRef>
          </c:cat>
          <c:val>
            <c:numRef>
              <c:f>'119956-00'!$P$32:$P$44</c:f>
              <c:numCache>
                <c:ptCount val="13"/>
                <c:pt idx="0">
                  <c:v>144.84</c:v>
                </c:pt>
                <c:pt idx="1">
                  <c:v>132.04</c:v>
                </c:pt>
                <c:pt idx="2">
                  <c:v>120.35</c:v>
                </c:pt>
                <c:pt idx="3">
                  <c:v>107.38</c:v>
                </c:pt>
                <c:pt idx="4">
                  <c:v>93.36</c:v>
                </c:pt>
                <c:pt idx="5">
                  <c:v>78.54</c:v>
                </c:pt>
                <c:pt idx="6">
                  <c:v>64.19</c:v>
                </c:pt>
                <c:pt idx="7">
                  <c:v>50.63</c:v>
                </c:pt>
                <c:pt idx="8">
                  <c:v>38.99</c:v>
                </c:pt>
                <c:pt idx="9">
                  <c:v>29.28</c:v>
                </c:pt>
                <c:pt idx="10">
                  <c:v>16.78</c:v>
                </c:pt>
                <c:pt idx="11">
                  <c:v>9.76</c:v>
                </c:pt>
                <c:pt idx="12">
                  <c:v>5.95</c:v>
                </c:pt>
              </c:numCache>
            </c:numRef>
          </c:val>
          <c:smooth val="0"/>
        </c:ser>
        <c:marker val="1"/>
        <c:axId val="50533791"/>
        <c:axId val="52150936"/>
      </c:lineChart>
      <c:lineChart>
        <c:grouping val="standard"/>
        <c:varyColors val="0"/>
        <c:ser>
          <c:idx val="0"/>
          <c:order val="1"/>
          <c:tx>
            <c:strRef>
              <c:f>'119956-00'!$L$29</c:f>
              <c:strCache>
                <c:ptCount val="1"/>
                <c:pt idx="0">
                  <c:v>Flow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'119956-00'!$O$32:$O$44</c:f>
              <c:numCache>
                <c:ptCount val="13"/>
                <c:pt idx="0">
                  <c:v>0</c:v>
                </c:pt>
                <c:pt idx="1">
                  <c:v>0.25</c:v>
                </c:pt>
                <c:pt idx="2">
                  <c:v>0.375</c:v>
                </c:pt>
                <c:pt idx="3">
                  <c:v>0.5</c:v>
                </c:pt>
                <c:pt idx="4">
                  <c:v>0.625</c:v>
                </c:pt>
                <c:pt idx="5">
                  <c:v>0.75</c:v>
                </c:pt>
                <c:pt idx="6">
                  <c:v>0.875</c:v>
                </c:pt>
                <c:pt idx="7">
                  <c:v>1</c:v>
                </c:pt>
                <c:pt idx="8">
                  <c:v>1.125</c:v>
                </c:pt>
                <c:pt idx="9">
                  <c:v>1.25</c:v>
                </c:pt>
                <c:pt idx="10">
                  <c:v>1.5</c:v>
                </c:pt>
                <c:pt idx="11">
                  <c:v>1.75</c:v>
                </c:pt>
                <c:pt idx="12">
                  <c:v>2</c:v>
                </c:pt>
              </c:numCache>
            </c:numRef>
          </c:cat>
          <c:val>
            <c:numRef>
              <c:f>'119956-00'!$Q$32:$Q$44</c:f>
              <c:numCache>
                <c:ptCount val="13"/>
                <c:pt idx="0">
                  <c:v>0</c:v>
                </c:pt>
                <c:pt idx="1">
                  <c:v>9.3</c:v>
                </c:pt>
                <c:pt idx="2">
                  <c:v>19.34</c:v>
                </c:pt>
                <c:pt idx="3">
                  <c:v>32.55</c:v>
                </c:pt>
                <c:pt idx="4">
                  <c:v>47.52</c:v>
                </c:pt>
                <c:pt idx="5">
                  <c:v>62.98</c:v>
                </c:pt>
                <c:pt idx="6">
                  <c:v>77.76</c:v>
                </c:pt>
                <c:pt idx="7">
                  <c:v>90.12</c:v>
                </c:pt>
                <c:pt idx="8">
                  <c:v>100.4</c:v>
                </c:pt>
                <c:pt idx="9">
                  <c:v>107.78</c:v>
                </c:pt>
                <c:pt idx="10">
                  <c:v>117.5</c:v>
                </c:pt>
                <c:pt idx="11">
                  <c:v>123.53</c:v>
                </c:pt>
                <c:pt idx="12">
                  <c:v>126.7</c:v>
                </c:pt>
              </c:numCache>
            </c:numRef>
          </c:val>
          <c:smooth val="0"/>
        </c:ser>
        <c:marker val="1"/>
        <c:axId val="66705241"/>
        <c:axId val="63476258"/>
      </c:lineChart>
      <c:catAx>
        <c:axId val="505337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50" b="0" i="0" u="none" baseline="0">
                    <a:latin typeface="Arial"/>
                    <a:ea typeface="Arial"/>
                    <a:cs typeface="Arial"/>
                  </a:rPr>
                  <a:t>Orifice Diameter (Inches)</a:t>
                </a:r>
              </a:p>
            </c:rich>
          </c:tx>
          <c:layout>
            <c:manualLayout>
              <c:xMode val="factor"/>
              <c:yMode val="factor"/>
              <c:x val="-0.028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645" b="0" i="0" u="none" baseline="0">
                <a:latin typeface="Arial"/>
                <a:ea typeface="Arial"/>
                <a:cs typeface="Arial"/>
              </a:defRPr>
            </a:pPr>
          </a:p>
        </c:txPr>
        <c:crossAx val="52150936"/>
        <c:crosses val="autoZero"/>
        <c:auto val="0"/>
        <c:lblOffset val="100"/>
        <c:noMultiLvlLbl val="0"/>
      </c:catAx>
      <c:valAx>
        <c:axId val="521509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50" b="0" i="0" u="none" baseline="0">
                    <a:latin typeface="Arial"/>
                    <a:ea typeface="Arial"/>
                    <a:cs typeface="Arial"/>
                  </a:rPr>
                  <a:t>Vacuum--Inches H2O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50533791"/>
        <c:crossesAt val="1"/>
        <c:crossBetween val="between"/>
        <c:dispUnits/>
      </c:valAx>
      <c:catAx>
        <c:axId val="66705241"/>
        <c:scaling>
          <c:orientation val="minMax"/>
        </c:scaling>
        <c:axPos val="b"/>
        <c:delete val="1"/>
        <c:majorTickMark val="in"/>
        <c:minorTickMark val="none"/>
        <c:tickLblPos val="nextTo"/>
        <c:crossAx val="63476258"/>
        <c:crosses val="autoZero"/>
        <c:auto val="0"/>
        <c:lblOffset val="100"/>
        <c:noMultiLvlLbl val="0"/>
      </c:catAx>
      <c:valAx>
        <c:axId val="634762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50" b="0" i="0" u="none" baseline="0">
                    <a:latin typeface="Arial"/>
                    <a:ea typeface="Arial"/>
                    <a:cs typeface="Arial"/>
                  </a:rPr>
                  <a:t>Air Flow--CFM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66705241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415"/>
          <c:y val="0.049"/>
          <c:w val="0.16225"/>
          <c:h val="0.11425"/>
        </c:manualLayout>
      </c:layout>
      <c:overlay val="0"/>
      <c:txPr>
        <a:bodyPr vert="horz" rot="0"/>
        <a:lstStyle/>
        <a:p>
          <a:pPr>
            <a:defRPr lang="en-US" cap="none" sz="645" b="0" i="0" u="none" baseline="0"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1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2"/>
          <c:y val="0"/>
          <c:w val="0.919"/>
          <c:h val="0.954"/>
        </c:manualLayout>
      </c:layout>
      <c:lineChart>
        <c:grouping val="standard"/>
        <c:varyColors val="0"/>
        <c:ser>
          <c:idx val="1"/>
          <c:order val="0"/>
          <c:tx>
            <c:strRef>
              <c:f>'119956-00'!$P$48</c:f>
              <c:strCache>
                <c:ptCount val="1"/>
                <c:pt idx="0">
                  <c:v>Vac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'119956-00'!$O$49:$O$58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'119956-00'!$P$49:$P$58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34415411"/>
        <c:axId val="41303244"/>
      </c:lineChart>
      <c:lineChart>
        <c:grouping val="standard"/>
        <c:varyColors val="0"/>
        <c:ser>
          <c:idx val="0"/>
          <c:order val="1"/>
          <c:tx>
            <c:strRef>
              <c:f>'119956-00'!$Q$48</c:f>
              <c:strCache>
                <c:ptCount val="1"/>
                <c:pt idx="0">
                  <c:v>Flow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'119956-00'!$O$49:$O$58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'119956-00'!$Q$49:$Q$58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36184877"/>
        <c:axId val="57228438"/>
      </c:lineChart>
      <c:catAx>
        <c:axId val="344154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35" b="0" i="0" u="none" baseline="0">
                    <a:latin typeface="Arial"/>
                    <a:ea typeface="Arial"/>
                    <a:cs typeface="Arial"/>
                  </a:rPr>
                  <a:t>Orifice Diameter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735" b="0" i="0" u="none" baseline="0">
                <a:latin typeface="Arial"/>
                <a:ea typeface="Arial"/>
                <a:cs typeface="Arial"/>
              </a:defRPr>
            </a:pPr>
          </a:p>
        </c:txPr>
        <c:crossAx val="41303244"/>
        <c:crosses val="autoZero"/>
        <c:auto val="0"/>
        <c:lblOffset val="100"/>
        <c:noMultiLvlLbl val="0"/>
      </c:catAx>
      <c:valAx>
        <c:axId val="413032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35" b="0" i="0" u="none" baseline="0">
                    <a:latin typeface="Arial"/>
                    <a:ea typeface="Arial"/>
                    <a:cs typeface="Arial"/>
                  </a:rPr>
                  <a:t>Vacuum--MM H20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735" b="0" i="0" u="none" baseline="0">
                <a:latin typeface="Arial"/>
                <a:ea typeface="Arial"/>
                <a:cs typeface="Arial"/>
              </a:defRPr>
            </a:pPr>
          </a:p>
        </c:txPr>
        <c:crossAx val="34415411"/>
        <c:crossesAt val="1"/>
        <c:crossBetween val="between"/>
        <c:dispUnits/>
      </c:valAx>
      <c:catAx>
        <c:axId val="36184877"/>
        <c:scaling>
          <c:orientation val="minMax"/>
        </c:scaling>
        <c:axPos val="b"/>
        <c:delete val="1"/>
        <c:majorTickMark val="in"/>
        <c:minorTickMark val="none"/>
        <c:tickLblPos val="nextTo"/>
        <c:crossAx val="57228438"/>
        <c:crosses val="autoZero"/>
        <c:auto val="0"/>
        <c:lblOffset val="100"/>
        <c:noMultiLvlLbl val="0"/>
      </c:catAx>
      <c:valAx>
        <c:axId val="572284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35" b="0" i="0" u="none" baseline="0">
                    <a:latin typeface="Arial"/>
                    <a:ea typeface="Arial"/>
                    <a:cs typeface="Arial"/>
                  </a:rPr>
                  <a:t>Air Flow--L/Sec.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36184877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65"/>
          <c:y val="0.122"/>
          <c:w val="0.1715"/>
          <c:h val="0.11375"/>
        </c:manualLayout>
      </c:layout>
      <c:overlay val="0"/>
      <c:txPr>
        <a:bodyPr vert="horz" rot="0"/>
        <a:lstStyle/>
        <a:p>
          <a:pPr>
            <a:defRPr lang="en-US" cap="none" sz="655" b="0" i="0" u="none" baseline="0"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1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3.emf" /><Relationship Id="rId4" Type="http://schemas.openxmlformats.org/officeDocument/2006/relationships/image" Target="../media/image1.jpeg" /><Relationship Id="rId5" Type="http://schemas.openxmlformats.org/officeDocument/2006/relationships/image" Target="../media/image4.jpeg" /><Relationship Id="rId6" Type="http://schemas.openxmlformats.org/officeDocument/2006/relationships/image" Target="../media/image5.wmf" /><Relationship Id="rId7" Type="http://schemas.openxmlformats.org/officeDocument/2006/relationships/image" Target="../media/image6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28</xdr:row>
      <xdr:rowOff>9525</xdr:rowOff>
    </xdr:from>
    <xdr:to>
      <xdr:col>5</xdr:col>
      <xdr:colOff>419100</xdr:colOff>
      <xdr:row>43</xdr:row>
      <xdr:rowOff>0</xdr:rowOff>
    </xdr:to>
    <xdr:graphicFrame>
      <xdr:nvGraphicFramePr>
        <xdr:cNvPr id="1" name="Chart 1"/>
        <xdr:cNvGraphicFramePr/>
      </xdr:nvGraphicFramePr>
      <xdr:xfrm>
        <a:off x="180975" y="4848225"/>
        <a:ext cx="3667125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200025</xdr:colOff>
      <xdr:row>46</xdr:row>
      <xdr:rowOff>0</xdr:rowOff>
    </xdr:from>
    <xdr:to>
      <xdr:col>5</xdr:col>
      <xdr:colOff>409575</xdr:colOff>
      <xdr:row>61</xdr:row>
      <xdr:rowOff>0</xdr:rowOff>
    </xdr:to>
    <xdr:graphicFrame>
      <xdr:nvGraphicFramePr>
        <xdr:cNvPr id="2" name="Chart 2"/>
        <xdr:cNvGraphicFramePr/>
      </xdr:nvGraphicFramePr>
      <xdr:xfrm>
        <a:off x="200025" y="7753350"/>
        <a:ext cx="3638550" cy="2428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409575</xdr:colOff>
      <xdr:row>0</xdr:row>
      <xdr:rowOff>57150</xdr:rowOff>
    </xdr:from>
    <xdr:to>
      <xdr:col>12</xdr:col>
      <xdr:colOff>457200</xdr:colOff>
      <xdr:row>1</xdr:row>
      <xdr:rowOff>85725</xdr:rowOff>
    </xdr:to>
    <xdr:sp>
      <xdr:nvSpPr>
        <xdr:cNvPr id="3" name="Text 11"/>
        <xdr:cNvSpPr txBox="1">
          <a:spLocks noChangeArrowheads="1"/>
        </xdr:cNvSpPr>
      </xdr:nvSpPr>
      <xdr:spPr>
        <a:xfrm>
          <a:off x="5400675" y="57150"/>
          <a:ext cx="2114550" cy="2952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800" b="1" i="0" u="none" baseline="0">
              <a:latin typeface="Arial"/>
              <a:ea typeface="Arial"/>
              <a:cs typeface="Arial"/>
            </a:rPr>
            <a:t>Product Bulletin</a:t>
          </a:r>
        </a:p>
      </xdr:txBody>
    </xdr:sp>
    <xdr:clientData/>
  </xdr:twoCellAnchor>
  <xdr:twoCellAnchor>
    <xdr:from>
      <xdr:col>0</xdr:col>
      <xdr:colOff>9525</xdr:colOff>
      <xdr:row>1</xdr:row>
      <xdr:rowOff>161925</xdr:rowOff>
    </xdr:from>
    <xdr:to>
      <xdr:col>12</xdr:col>
      <xdr:colOff>400050</xdr:colOff>
      <xdr:row>1</xdr:row>
      <xdr:rowOff>161925</xdr:rowOff>
    </xdr:to>
    <xdr:sp>
      <xdr:nvSpPr>
        <xdr:cNvPr id="4" name="Line 14"/>
        <xdr:cNvSpPr>
          <a:spLocks/>
        </xdr:cNvSpPr>
      </xdr:nvSpPr>
      <xdr:spPr>
        <a:xfrm>
          <a:off x="9525" y="428625"/>
          <a:ext cx="744855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38100</xdr:colOff>
      <xdr:row>2</xdr:row>
      <xdr:rowOff>76200</xdr:rowOff>
    </xdr:from>
    <xdr:to>
      <xdr:col>10</xdr:col>
      <xdr:colOff>276225</xdr:colOff>
      <xdr:row>3</xdr:row>
      <xdr:rowOff>161925</xdr:rowOff>
    </xdr:to>
    <xdr:sp>
      <xdr:nvSpPr>
        <xdr:cNvPr id="5" name="Text 15"/>
        <xdr:cNvSpPr txBox="1">
          <a:spLocks noChangeArrowheads="1"/>
        </xdr:cNvSpPr>
      </xdr:nvSpPr>
      <xdr:spPr>
        <a:xfrm>
          <a:off x="5543550" y="571500"/>
          <a:ext cx="752475" cy="3143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Model: </a:t>
          </a:r>
        </a:p>
      </xdr:txBody>
    </xdr:sp>
    <xdr:clientData/>
  </xdr:twoCellAnchor>
  <xdr:twoCellAnchor>
    <xdr:from>
      <xdr:col>10</xdr:col>
      <xdr:colOff>180975</xdr:colOff>
      <xdr:row>2</xdr:row>
      <xdr:rowOff>76200</xdr:rowOff>
    </xdr:from>
    <xdr:to>
      <xdr:col>12</xdr:col>
      <xdr:colOff>257175</xdr:colOff>
      <xdr:row>3</xdr:row>
      <xdr:rowOff>152400</xdr:rowOff>
    </xdr:to>
    <xdr:sp>
      <xdr:nvSpPr>
        <xdr:cNvPr id="6" name="Text 16"/>
        <xdr:cNvSpPr txBox="1">
          <a:spLocks noChangeArrowheads="1"/>
        </xdr:cNvSpPr>
      </xdr:nvSpPr>
      <xdr:spPr>
        <a:xfrm>
          <a:off x="6200775" y="571500"/>
          <a:ext cx="1114425" cy="3048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119956-00
</a:t>
          </a:r>
        </a:p>
      </xdr:txBody>
    </xdr:sp>
    <xdr:clientData/>
  </xdr:twoCellAnchor>
  <xdr:twoCellAnchor>
    <xdr:from>
      <xdr:col>0</xdr:col>
      <xdr:colOff>9525</xdr:colOff>
      <xdr:row>17</xdr:row>
      <xdr:rowOff>57150</xdr:rowOff>
    </xdr:from>
    <xdr:to>
      <xdr:col>3</xdr:col>
      <xdr:colOff>238125</xdr:colOff>
      <xdr:row>25</xdr:row>
      <xdr:rowOff>57150</xdr:rowOff>
    </xdr:to>
    <xdr:sp>
      <xdr:nvSpPr>
        <xdr:cNvPr id="7" name="Text 20"/>
        <xdr:cNvSpPr txBox="1">
          <a:spLocks noChangeArrowheads="1"/>
        </xdr:cNvSpPr>
      </xdr:nvSpPr>
      <xdr:spPr>
        <a:xfrm>
          <a:off x="9525" y="3114675"/>
          <a:ext cx="2286000" cy="1295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- Equipment operating in
  environments requiring separation
  of working air from motor ventilating air
- Designed to handle clean, dry,
  filtered air only</a:t>
          </a:r>
        </a:p>
      </xdr:txBody>
    </xdr:sp>
    <xdr:clientData/>
  </xdr:twoCellAnchor>
  <xdr:twoCellAnchor>
    <xdr:from>
      <xdr:col>1</xdr:col>
      <xdr:colOff>304800</xdr:colOff>
      <xdr:row>122</xdr:row>
      <xdr:rowOff>9525</xdr:rowOff>
    </xdr:from>
    <xdr:to>
      <xdr:col>10</xdr:col>
      <xdr:colOff>400050</xdr:colOff>
      <xdr:row>128</xdr:row>
      <xdr:rowOff>47625</xdr:rowOff>
    </xdr:to>
    <xdr:sp>
      <xdr:nvSpPr>
        <xdr:cNvPr id="8" name="Text 21"/>
        <xdr:cNvSpPr txBox="1">
          <a:spLocks noChangeArrowheads="1"/>
        </xdr:cNvSpPr>
      </xdr:nvSpPr>
      <xdr:spPr>
        <a:xfrm>
          <a:off x="990600" y="20326350"/>
          <a:ext cx="5429250" cy="1009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AMETEK/Lamb Electric Division 
627 Lake Street
Kent, Ohio 44240
U.S.A.
Tel:  (330) 673-3786     Fax: (330) 677-3812
www.lambelectric.com</a:t>
          </a:r>
        </a:p>
      </xdr:txBody>
    </xdr:sp>
    <xdr:clientData/>
  </xdr:twoCellAnchor>
  <xdr:twoCellAnchor>
    <xdr:from>
      <xdr:col>0</xdr:col>
      <xdr:colOff>9525</xdr:colOff>
      <xdr:row>7</xdr:row>
      <xdr:rowOff>9525</xdr:rowOff>
    </xdr:from>
    <xdr:to>
      <xdr:col>3</xdr:col>
      <xdr:colOff>247650</xdr:colOff>
      <xdr:row>15</xdr:row>
      <xdr:rowOff>9525</xdr:rowOff>
    </xdr:to>
    <xdr:sp>
      <xdr:nvSpPr>
        <xdr:cNvPr id="9" name="Text 25"/>
        <xdr:cNvSpPr txBox="1">
          <a:spLocks noChangeArrowheads="1"/>
        </xdr:cNvSpPr>
      </xdr:nvSpPr>
      <xdr:spPr>
        <a:xfrm>
          <a:off x="9525" y="1447800"/>
          <a:ext cx="2295525" cy="1295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- Dual-Tapered Fan System
- 120 Volts
- 5.7"/ 145 mm diameter
- Dual ball bearings
- Single speed
- Tangential bypass discharge
- Thermoset Plastic fan end bracket
- Thermoset Plastic commutator bracket</a:t>
          </a:r>
        </a:p>
      </xdr:txBody>
    </xdr:sp>
    <xdr:clientData/>
  </xdr:twoCellAnchor>
  <xdr:twoCellAnchor>
    <xdr:from>
      <xdr:col>8</xdr:col>
      <xdr:colOff>95250</xdr:colOff>
      <xdr:row>7</xdr:row>
      <xdr:rowOff>19050</xdr:rowOff>
    </xdr:from>
    <xdr:to>
      <xdr:col>12</xdr:col>
      <xdr:colOff>209550</xdr:colOff>
      <xdr:row>19</xdr:row>
      <xdr:rowOff>47625</xdr:rowOff>
    </xdr:to>
    <xdr:sp>
      <xdr:nvSpPr>
        <xdr:cNvPr id="10" name="Text 27"/>
        <xdr:cNvSpPr txBox="1">
          <a:spLocks noChangeArrowheads="1"/>
        </xdr:cNvSpPr>
      </xdr:nvSpPr>
      <xdr:spPr>
        <a:xfrm>
          <a:off x="5086350" y="1457325"/>
          <a:ext cx="2181225" cy="19716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-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Suitable for 120 Volts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  50/60 Hz
- UL recognized, category PRGY2
  (E47185)
- Provision for grounding
- Skeleton frame design
- Dual Tapered fan system
- The Lamb vacuum motor line offers
  a wide range of performance levels
  to meet design needs
</a:t>
          </a:r>
        </a:p>
      </xdr:txBody>
    </xdr:sp>
    <xdr:clientData/>
  </xdr:twoCellAnchor>
  <xdr:twoCellAnchor>
    <xdr:from>
      <xdr:col>2</xdr:col>
      <xdr:colOff>190500</xdr:colOff>
      <xdr:row>0</xdr:row>
      <xdr:rowOff>152400</xdr:rowOff>
    </xdr:from>
    <xdr:to>
      <xdr:col>4</xdr:col>
      <xdr:colOff>47625</xdr:colOff>
      <xdr:row>1</xdr:row>
      <xdr:rowOff>66675</xdr:rowOff>
    </xdr:to>
    <xdr:pic>
      <xdr:nvPicPr>
        <xdr:cNvPr id="11" name="Picture 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62100" y="152400"/>
          <a:ext cx="1228725" cy="1809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2</xdr:col>
      <xdr:colOff>152400</xdr:colOff>
      <xdr:row>1</xdr:row>
      <xdr:rowOff>200025</xdr:rowOff>
    </xdr:from>
    <xdr:to>
      <xdr:col>5</xdr:col>
      <xdr:colOff>219075</xdr:colOff>
      <xdr:row>3</xdr:row>
      <xdr:rowOff>47625</xdr:rowOff>
    </xdr:to>
    <xdr:sp>
      <xdr:nvSpPr>
        <xdr:cNvPr id="12" name="Text 13"/>
        <xdr:cNvSpPr txBox="1">
          <a:spLocks noChangeArrowheads="1"/>
        </xdr:cNvSpPr>
      </xdr:nvSpPr>
      <xdr:spPr>
        <a:xfrm>
          <a:off x="1524000" y="466725"/>
          <a:ext cx="2124075" cy="3048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>
              <a:latin typeface="Arial"/>
              <a:ea typeface="Arial"/>
              <a:cs typeface="Arial"/>
            </a:rPr>
            <a:t>LAMB ELECTRIC</a:t>
          </a:r>
        </a:p>
      </xdr:txBody>
    </xdr:sp>
    <xdr:clientData/>
  </xdr:twoCellAnchor>
  <xdr:twoCellAnchor>
    <xdr:from>
      <xdr:col>4</xdr:col>
      <xdr:colOff>200025</xdr:colOff>
      <xdr:row>2</xdr:row>
      <xdr:rowOff>219075</xdr:rowOff>
    </xdr:from>
    <xdr:to>
      <xdr:col>7</xdr:col>
      <xdr:colOff>95250</xdr:colOff>
      <xdr:row>6</xdr:row>
      <xdr:rowOff>57150</xdr:rowOff>
    </xdr:to>
    <xdr:pic>
      <xdr:nvPicPr>
        <xdr:cNvPr id="13" name="Picture 3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943225" y="714375"/>
          <a:ext cx="16668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0</xdr:row>
      <xdr:rowOff>0</xdr:rowOff>
    </xdr:from>
    <xdr:to>
      <xdr:col>2</xdr:col>
      <xdr:colOff>47625</xdr:colOff>
      <xdr:row>5</xdr:row>
      <xdr:rowOff>0</xdr:rowOff>
    </xdr:to>
    <xdr:pic>
      <xdr:nvPicPr>
        <xdr:cNvPr id="14" name="Picture 43"/>
        <xdr:cNvPicPr preferRelativeResize="1">
          <a:picLocks noChangeAspect="1"/>
        </xdr:cNvPicPr>
      </xdr:nvPicPr>
      <xdr:blipFill>
        <a:blip r:embed="rId5"/>
        <a:srcRect t="6710" b="49655"/>
        <a:stretch>
          <a:fillRect/>
        </a:stretch>
      </xdr:blipFill>
      <xdr:spPr>
        <a:xfrm>
          <a:off x="95250" y="0"/>
          <a:ext cx="132397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171450</xdr:colOff>
      <xdr:row>20</xdr:row>
      <xdr:rowOff>19050</xdr:rowOff>
    </xdr:from>
    <xdr:to>
      <xdr:col>12</xdr:col>
      <xdr:colOff>285750</xdr:colOff>
      <xdr:row>25</xdr:row>
      <xdr:rowOff>76200</xdr:rowOff>
    </xdr:to>
    <xdr:sp>
      <xdr:nvSpPr>
        <xdr:cNvPr id="15" name="TextBox 47"/>
        <xdr:cNvSpPr txBox="1">
          <a:spLocks noChangeArrowheads="1"/>
        </xdr:cNvSpPr>
      </xdr:nvSpPr>
      <xdr:spPr>
        <a:xfrm>
          <a:off x="5162550" y="3562350"/>
          <a:ext cx="2181225" cy="866775"/>
        </a:xfrm>
        <a:prstGeom prst="rect">
          <a:avLst/>
        </a:prstGeom>
        <a:solidFill>
          <a:srgbClr val="FFFF99">
            <a:alpha val="50000"/>
          </a:srgbClr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latin typeface="Arial Black"/>
              <a:ea typeface="Arial Black"/>
              <a:cs typeface="Arial Black"/>
            </a:rPr>
            <a:t>PEAK AIRWATTS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584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Calculated in accordance with ASTM F2105</a:t>
          </a:r>
        </a:p>
      </xdr:txBody>
    </xdr:sp>
    <xdr:clientData/>
  </xdr:twoCellAnchor>
  <xdr:twoCellAnchor editAs="oneCell">
    <xdr:from>
      <xdr:col>0</xdr:col>
      <xdr:colOff>0</xdr:colOff>
      <xdr:row>69</xdr:row>
      <xdr:rowOff>38100</xdr:rowOff>
    </xdr:from>
    <xdr:to>
      <xdr:col>12</xdr:col>
      <xdr:colOff>390525</xdr:colOff>
      <xdr:row>101</xdr:row>
      <xdr:rowOff>38100</xdr:rowOff>
    </xdr:to>
    <xdr:pic>
      <xdr:nvPicPr>
        <xdr:cNvPr id="16" name="Picture 49"/>
        <xdr:cNvPicPr preferRelativeResize="1">
          <a:picLocks noChangeAspect="1"/>
        </xdr:cNvPicPr>
      </xdr:nvPicPr>
      <xdr:blipFill>
        <a:blip r:embed="rId6"/>
        <a:srcRect l="19424" t="1838" r="7156" b="3678"/>
        <a:stretch>
          <a:fillRect/>
        </a:stretch>
      </xdr:blipFill>
      <xdr:spPr>
        <a:xfrm>
          <a:off x="0" y="11553825"/>
          <a:ext cx="7448550" cy="5343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323850</xdr:colOff>
      <xdr:row>6</xdr:row>
      <xdr:rowOff>57150</xdr:rowOff>
    </xdr:from>
    <xdr:to>
      <xdr:col>7</xdr:col>
      <xdr:colOff>438150</xdr:colOff>
      <xdr:row>26</xdr:row>
      <xdr:rowOff>95250</xdr:rowOff>
    </xdr:to>
    <xdr:pic>
      <xdr:nvPicPr>
        <xdr:cNvPr id="17" name="Picture 50"/>
        <xdr:cNvPicPr preferRelativeResize="1">
          <a:picLocks noChangeAspect="1"/>
        </xdr:cNvPicPr>
      </xdr:nvPicPr>
      <xdr:blipFill>
        <a:blip r:embed="rId7"/>
        <a:srcRect l="26931" t="6153" r="35620" b="9230"/>
        <a:stretch>
          <a:fillRect/>
        </a:stretch>
      </xdr:blipFill>
      <xdr:spPr>
        <a:xfrm>
          <a:off x="2381250" y="1333500"/>
          <a:ext cx="2571750" cy="3276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31"/>
  <sheetViews>
    <sheetView showGridLines="0" tabSelected="1" workbookViewId="0" topLeftCell="A1">
      <selection activeCell="T18" sqref="T18"/>
    </sheetView>
  </sheetViews>
  <sheetFormatPr defaultColWidth="9.140625" defaultRowHeight="12.75"/>
  <cols>
    <col min="1" max="5" width="10.28125" style="0" customWidth="1"/>
    <col min="6" max="6" width="8.57421875" style="0" customWidth="1"/>
    <col min="7" max="7" width="7.7109375" style="0" customWidth="1"/>
    <col min="8" max="8" width="7.140625" style="0" customWidth="1"/>
    <col min="9" max="10" width="7.7109375" style="0" customWidth="1"/>
    <col min="11" max="11" width="8.140625" style="0" customWidth="1"/>
    <col min="12" max="12" width="7.421875" style="0" customWidth="1"/>
    <col min="13" max="13" width="7.00390625" style="0" customWidth="1"/>
    <col min="14" max="17" width="10.28125" style="0" hidden="1" customWidth="1"/>
    <col min="18" max="16384" width="10.28125" style="0" customWidth="1"/>
  </cols>
  <sheetData>
    <row r="1" spans="10:11" ht="21" customHeight="1">
      <c r="J1" s="22"/>
      <c r="K1" s="23"/>
    </row>
    <row r="2" spans="10:12" ht="18" customHeight="1">
      <c r="J2" s="4"/>
      <c r="K2" s="29"/>
      <c r="L2" s="9"/>
    </row>
    <row r="3" spans="10:12" ht="18" customHeight="1">
      <c r="J3" s="4"/>
      <c r="K3" s="29"/>
      <c r="L3" s="9"/>
    </row>
    <row r="4" spans="10:12" ht="18" customHeight="1">
      <c r="J4" s="4"/>
      <c r="K4" s="29"/>
      <c r="L4" s="9"/>
    </row>
    <row r="7" spans="1:9" ht="12.75">
      <c r="A7" s="45" t="s">
        <v>0</v>
      </c>
      <c r="B7" s="35"/>
      <c r="C7" s="35"/>
      <c r="D7" s="35"/>
      <c r="E7" s="35"/>
      <c r="F7" s="35"/>
      <c r="G7" s="35"/>
      <c r="H7" s="35"/>
      <c r="I7" s="3" t="s">
        <v>1</v>
      </c>
    </row>
    <row r="8" ht="12.75">
      <c r="J8" s="3"/>
    </row>
    <row r="9" spans="1:10" ht="12.75">
      <c r="A9" s="3"/>
      <c r="J9" s="3"/>
    </row>
    <row r="10" ht="12.75">
      <c r="J10" s="3"/>
    </row>
    <row r="11" ht="12.75">
      <c r="J11" s="3"/>
    </row>
    <row r="12" ht="12.75">
      <c r="J12" s="3"/>
    </row>
    <row r="13" ht="12.75">
      <c r="J13" s="3"/>
    </row>
    <row r="17" ht="12.75">
      <c r="A17" s="3" t="s">
        <v>2</v>
      </c>
    </row>
    <row r="23" spans="6:14" ht="12.75">
      <c r="F23" s="24"/>
      <c r="G23" s="24"/>
      <c r="H23" s="24"/>
      <c r="I23" s="24"/>
      <c r="J23" s="24"/>
      <c r="K23" s="24"/>
      <c r="L23" s="24"/>
      <c r="M23" s="24"/>
      <c r="N23" s="24"/>
    </row>
    <row r="24" spans="6:14" ht="12.75">
      <c r="F24" s="24"/>
      <c r="G24" s="24"/>
      <c r="H24" s="24"/>
      <c r="I24" s="24"/>
      <c r="J24" s="24"/>
      <c r="K24" s="24"/>
      <c r="L24" s="24"/>
      <c r="M24" s="24"/>
      <c r="N24" s="24"/>
    </row>
    <row r="25" spans="6:14" ht="12.75">
      <c r="F25" s="24"/>
      <c r="G25" s="24"/>
      <c r="H25" s="24"/>
      <c r="I25" s="24"/>
      <c r="J25" s="24"/>
      <c r="K25" s="24"/>
      <c r="L25" s="24"/>
      <c r="M25" s="24"/>
      <c r="N25" s="24"/>
    </row>
    <row r="26" spans="6:14" ht="12.75">
      <c r="F26" s="24"/>
      <c r="G26" s="24"/>
      <c r="H26" s="24"/>
      <c r="I26" s="24"/>
      <c r="J26" s="24"/>
      <c r="K26" s="24"/>
      <c r="L26" s="24"/>
      <c r="M26" s="24"/>
      <c r="N26" s="24"/>
    </row>
    <row r="27" spans="6:14" ht="12.75">
      <c r="F27" s="24"/>
      <c r="G27" s="24"/>
      <c r="H27" s="24"/>
      <c r="I27" s="24"/>
      <c r="J27" s="24"/>
      <c r="K27" s="24"/>
      <c r="L27" s="24"/>
      <c r="M27" s="24"/>
      <c r="N27" s="24"/>
    </row>
    <row r="28" spans="1:14" ht="12.75">
      <c r="A28" s="11" t="s">
        <v>3</v>
      </c>
      <c r="B28" s="12"/>
      <c r="C28" s="12"/>
      <c r="D28" s="12"/>
      <c r="E28" s="50" t="s">
        <v>56</v>
      </c>
      <c r="F28" s="55"/>
      <c r="G28" s="55"/>
      <c r="H28" s="55"/>
      <c r="I28" s="55"/>
      <c r="J28" s="55"/>
      <c r="K28" s="55"/>
      <c r="L28" s="55"/>
      <c r="M28" s="55"/>
      <c r="N28" s="24"/>
    </row>
    <row r="29" spans="6:14" ht="12.75">
      <c r="F29" s="24"/>
      <c r="G29" s="18" t="s">
        <v>4</v>
      </c>
      <c r="H29" s="18" t="s">
        <v>5</v>
      </c>
      <c r="I29" s="18" t="s">
        <v>6</v>
      </c>
      <c r="J29" s="18" t="s">
        <v>7</v>
      </c>
      <c r="K29" s="18" t="s">
        <v>8</v>
      </c>
      <c r="L29" s="18" t="s">
        <v>9</v>
      </c>
      <c r="M29" s="18" t="s">
        <v>10</v>
      </c>
      <c r="N29" s="24"/>
    </row>
    <row r="30" spans="6:21" ht="12.75">
      <c r="F30" s="24"/>
      <c r="G30" s="53" t="s">
        <v>11</v>
      </c>
      <c r="H30" s="53"/>
      <c r="I30" s="53" t="s">
        <v>12</v>
      </c>
      <c r="J30" s="53"/>
      <c r="K30" s="53" t="s">
        <v>13</v>
      </c>
      <c r="L30" s="53" t="s">
        <v>14</v>
      </c>
      <c r="M30" s="53" t="s">
        <v>6</v>
      </c>
      <c r="N30" s="24"/>
      <c r="O30" s="5" t="s">
        <v>15</v>
      </c>
      <c r="P30" s="5"/>
      <c r="Q30" s="5"/>
      <c r="U30" s="24"/>
    </row>
    <row r="31" spans="6:21" ht="12.75">
      <c r="F31" s="24"/>
      <c r="G31" s="54" t="s">
        <v>16</v>
      </c>
      <c r="H31" s="57">
        <v>15.79</v>
      </c>
      <c r="I31" s="58">
        <v>1814.7</v>
      </c>
      <c r="J31" s="58">
        <v>25076.7</v>
      </c>
      <c r="K31" s="57">
        <v>5.95</v>
      </c>
      <c r="L31" s="57">
        <v>126.7</v>
      </c>
      <c r="M31" s="58">
        <v>88.69</v>
      </c>
      <c r="N31" s="25">
        <v>3.993</v>
      </c>
      <c r="O31" t="s">
        <v>4</v>
      </c>
      <c r="P31" t="s">
        <v>8</v>
      </c>
      <c r="Q31" t="s">
        <v>9</v>
      </c>
      <c r="U31" s="24"/>
    </row>
    <row r="32" spans="6:21" ht="12.75">
      <c r="F32" s="24"/>
      <c r="G32" s="54" t="s">
        <v>17</v>
      </c>
      <c r="H32" s="57">
        <v>15.82</v>
      </c>
      <c r="I32" s="58">
        <v>1818.3</v>
      </c>
      <c r="J32" s="58">
        <v>25080</v>
      </c>
      <c r="K32" s="57">
        <v>9.76</v>
      </c>
      <c r="L32" s="57">
        <v>123.53</v>
      </c>
      <c r="M32" s="58">
        <v>141.79</v>
      </c>
      <c r="N32" s="25">
        <v>6.388</v>
      </c>
      <c r="O32" s="1">
        <v>0</v>
      </c>
      <c r="P32" s="7">
        <f>K43</f>
        <v>144.84</v>
      </c>
      <c r="Q32" s="7">
        <f>L43</f>
        <v>0</v>
      </c>
      <c r="U32" s="24"/>
    </row>
    <row r="33" spans="1:21" ht="12.75">
      <c r="A33" s="3" t="s">
        <v>18</v>
      </c>
      <c r="F33" s="24"/>
      <c r="G33" s="54" t="s">
        <v>19</v>
      </c>
      <c r="H33" s="57">
        <v>15.84</v>
      </c>
      <c r="I33" s="58">
        <v>1820.3</v>
      </c>
      <c r="J33" s="58">
        <v>24943.3</v>
      </c>
      <c r="K33" s="57">
        <v>16.78</v>
      </c>
      <c r="L33" s="57">
        <v>117.5</v>
      </c>
      <c r="M33" s="58">
        <v>231.91</v>
      </c>
      <c r="N33" s="25">
        <v>10.77</v>
      </c>
      <c r="O33" s="1">
        <v>0.25</v>
      </c>
      <c r="P33" s="7">
        <f>K42</f>
        <v>132.04</v>
      </c>
      <c r="Q33" s="7">
        <f>L42</f>
        <v>9.3</v>
      </c>
      <c r="U33" s="24"/>
    </row>
    <row r="34" spans="1:21" ht="12.75">
      <c r="A34" s="3" t="s">
        <v>20</v>
      </c>
      <c r="F34" s="24"/>
      <c r="G34" s="54" t="s">
        <v>21</v>
      </c>
      <c r="H34" s="57">
        <v>15.78</v>
      </c>
      <c r="I34" s="58">
        <v>1813.3</v>
      </c>
      <c r="J34" s="58">
        <v>24940</v>
      </c>
      <c r="K34" s="57">
        <v>29.28</v>
      </c>
      <c r="L34" s="57">
        <v>107.78</v>
      </c>
      <c r="M34" s="58">
        <v>371.33</v>
      </c>
      <c r="N34" s="25">
        <v>17.85</v>
      </c>
      <c r="O34" s="1">
        <v>0.375</v>
      </c>
      <c r="P34" s="7">
        <f>K41</f>
        <v>120.35</v>
      </c>
      <c r="Q34" s="7">
        <f>L41</f>
        <v>19.34</v>
      </c>
      <c r="U34" s="24"/>
    </row>
    <row r="35" spans="1:21" ht="12.75">
      <c r="A35" s="3" t="s">
        <v>22</v>
      </c>
      <c r="F35" s="24"/>
      <c r="G35" s="54">
        <v>1.125</v>
      </c>
      <c r="H35" s="57">
        <v>15.7</v>
      </c>
      <c r="I35" s="58">
        <v>1804.3</v>
      </c>
      <c r="J35" s="58">
        <v>25070</v>
      </c>
      <c r="K35" s="57">
        <v>38.99</v>
      </c>
      <c r="L35" s="57">
        <v>100.4</v>
      </c>
      <c r="M35" s="58">
        <v>460.48</v>
      </c>
      <c r="N35" s="25">
        <v>22.62</v>
      </c>
      <c r="O35" s="1">
        <v>0.5</v>
      </c>
      <c r="P35" s="7">
        <f>K40</f>
        <v>107.38</v>
      </c>
      <c r="Q35" s="7">
        <f>L40</f>
        <v>32.55</v>
      </c>
      <c r="U35" s="24"/>
    </row>
    <row r="36" spans="1:21" ht="12.75">
      <c r="A36" s="3" t="s">
        <v>23</v>
      </c>
      <c r="F36" s="24"/>
      <c r="G36" s="54" t="s">
        <v>24</v>
      </c>
      <c r="H36" s="57">
        <v>15.45</v>
      </c>
      <c r="I36" s="58">
        <v>1776</v>
      </c>
      <c r="J36" s="58">
        <v>25073.3</v>
      </c>
      <c r="K36" s="57">
        <v>50.63</v>
      </c>
      <c r="L36" s="57">
        <v>90.12</v>
      </c>
      <c r="M36" s="58">
        <v>536.84</v>
      </c>
      <c r="N36" s="25">
        <v>27.88</v>
      </c>
      <c r="O36" s="1">
        <v>0.625</v>
      </c>
      <c r="P36" s="7">
        <f>K39</f>
        <v>93.36</v>
      </c>
      <c r="Q36" s="7">
        <f>L39</f>
        <v>47.52</v>
      </c>
      <c r="U36" s="24"/>
    </row>
    <row r="37" spans="1:21" ht="12.75">
      <c r="A37" s="3"/>
      <c r="F37" s="24"/>
      <c r="G37" s="54">
        <v>0.875</v>
      </c>
      <c r="H37" s="57">
        <v>15.09</v>
      </c>
      <c r="I37" s="58">
        <v>1735</v>
      </c>
      <c r="J37" s="58">
        <v>25456.7</v>
      </c>
      <c r="K37" s="57">
        <v>64.19</v>
      </c>
      <c r="L37" s="57">
        <v>77.76</v>
      </c>
      <c r="M37" s="58">
        <v>587.17</v>
      </c>
      <c r="N37" s="25">
        <v>32.22</v>
      </c>
      <c r="O37" s="1">
        <v>0.75</v>
      </c>
      <c r="P37" s="7">
        <f>K38</f>
        <v>78.54</v>
      </c>
      <c r="Q37" s="7">
        <f>L38</f>
        <v>62.98</v>
      </c>
      <c r="U37" s="24"/>
    </row>
    <row r="38" spans="1:21" ht="12.75">
      <c r="A38" s="3" t="s">
        <v>25</v>
      </c>
      <c r="F38" s="24"/>
      <c r="G38" s="54" t="s">
        <v>26</v>
      </c>
      <c r="H38" s="57">
        <v>14.51</v>
      </c>
      <c r="I38" s="58">
        <v>1672.7</v>
      </c>
      <c r="J38" s="58">
        <v>25933.3</v>
      </c>
      <c r="K38" s="57">
        <v>78.54</v>
      </c>
      <c r="L38" s="57">
        <v>62.98</v>
      </c>
      <c r="M38" s="58">
        <v>581.92</v>
      </c>
      <c r="N38" s="25">
        <v>33.83</v>
      </c>
      <c r="O38" s="1">
        <v>0.875</v>
      </c>
      <c r="P38" s="7">
        <f>K37</f>
        <v>64.19</v>
      </c>
      <c r="Q38" s="7">
        <f>L37</f>
        <v>77.76</v>
      </c>
      <c r="U38" s="24"/>
    </row>
    <row r="39" spans="1:21" ht="12.75">
      <c r="A39" s="3" t="s">
        <v>18</v>
      </c>
      <c r="F39" s="24"/>
      <c r="G39" s="54">
        <v>0.625</v>
      </c>
      <c r="H39" s="57">
        <v>13.66</v>
      </c>
      <c r="I39" s="58">
        <v>1580</v>
      </c>
      <c r="J39" s="58">
        <v>26630</v>
      </c>
      <c r="K39" s="57">
        <v>93.36</v>
      </c>
      <c r="L39" s="57">
        <v>47.52</v>
      </c>
      <c r="M39" s="58">
        <v>521.99</v>
      </c>
      <c r="N39" s="25">
        <v>31.98</v>
      </c>
      <c r="O39" s="1">
        <v>1</v>
      </c>
      <c r="P39" s="7">
        <f>K36</f>
        <v>50.63</v>
      </c>
      <c r="Q39" s="7">
        <f>L36</f>
        <v>90.12</v>
      </c>
      <c r="U39" s="24"/>
    </row>
    <row r="40" spans="1:21" ht="12.75">
      <c r="A40" s="30" t="s">
        <v>22</v>
      </c>
      <c r="F40" s="24"/>
      <c r="G40" s="54" t="s">
        <v>27</v>
      </c>
      <c r="H40" s="57">
        <v>12.5</v>
      </c>
      <c r="I40" s="58">
        <v>1451</v>
      </c>
      <c r="J40" s="58">
        <v>28060</v>
      </c>
      <c r="K40" s="57">
        <v>107.38</v>
      </c>
      <c r="L40" s="57">
        <v>32.55</v>
      </c>
      <c r="M40" s="58">
        <v>411.17</v>
      </c>
      <c r="N40" s="25">
        <v>26.87</v>
      </c>
      <c r="O40" s="1">
        <v>1.125</v>
      </c>
      <c r="P40" s="7">
        <f>K35</f>
        <v>38.99</v>
      </c>
      <c r="Q40" s="7">
        <f>L35</f>
        <v>100.4</v>
      </c>
      <c r="U40" s="24"/>
    </row>
    <row r="41" spans="1:21" ht="12.75">
      <c r="A41" s="3" t="s">
        <v>18</v>
      </c>
      <c r="F41" s="24"/>
      <c r="G41" s="54">
        <v>0.375</v>
      </c>
      <c r="H41" s="57">
        <v>11.25</v>
      </c>
      <c r="I41" s="58">
        <v>1312.3</v>
      </c>
      <c r="J41" s="58">
        <v>29360</v>
      </c>
      <c r="K41" s="57">
        <v>120.35</v>
      </c>
      <c r="L41" s="57">
        <v>19.34</v>
      </c>
      <c r="M41" s="58">
        <v>273.83</v>
      </c>
      <c r="N41" s="25">
        <v>19.63</v>
      </c>
      <c r="O41" s="1">
        <v>1.25</v>
      </c>
      <c r="P41" s="7">
        <f>K34</f>
        <v>29.28</v>
      </c>
      <c r="Q41" s="7">
        <f>L34</f>
        <v>107.78</v>
      </c>
      <c r="U41" s="24"/>
    </row>
    <row r="42" spans="6:21" ht="12.75">
      <c r="F42" s="24"/>
      <c r="G42" s="54" t="s">
        <v>28</v>
      </c>
      <c r="H42" s="57">
        <v>10.06</v>
      </c>
      <c r="I42" s="58">
        <v>1180.7</v>
      </c>
      <c r="J42" s="58">
        <v>31206.7</v>
      </c>
      <c r="K42" s="57">
        <v>132.04</v>
      </c>
      <c r="L42" s="57">
        <v>9.3</v>
      </c>
      <c r="M42" s="58">
        <v>144.47</v>
      </c>
      <c r="N42" s="25">
        <v>10.83</v>
      </c>
      <c r="O42" s="1">
        <v>1.5</v>
      </c>
      <c r="P42" s="7">
        <f>K33</f>
        <v>16.78</v>
      </c>
      <c r="Q42" s="7">
        <f>L33</f>
        <v>117.5</v>
      </c>
      <c r="U42" s="24"/>
    </row>
    <row r="43" spans="7:21" ht="12.75">
      <c r="G43" s="54" t="s">
        <v>29</v>
      </c>
      <c r="H43" s="57">
        <v>9.24</v>
      </c>
      <c r="I43" s="58">
        <v>1087</v>
      </c>
      <c r="J43" s="58">
        <v>32630</v>
      </c>
      <c r="K43" s="57">
        <v>144.84</v>
      </c>
      <c r="L43" s="57">
        <v>0</v>
      </c>
      <c r="M43" s="58">
        <v>0</v>
      </c>
      <c r="N43" s="25">
        <v>0</v>
      </c>
      <c r="O43" s="1">
        <v>1.75</v>
      </c>
      <c r="P43" s="7">
        <f>K32</f>
        <v>9.76</v>
      </c>
      <c r="Q43" s="7">
        <f>L32</f>
        <v>123.53</v>
      </c>
      <c r="U43" s="24"/>
    </row>
    <row r="44" spans="15:21" ht="12.75">
      <c r="O44" s="1">
        <v>2</v>
      </c>
      <c r="P44" s="7">
        <f>K31</f>
        <v>5.95</v>
      </c>
      <c r="Q44" s="7">
        <f>L31</f>
        <v>126.7</v>
      </c>
      <c r="U44" s="24"/>
    </row>
    <row r="45" spans="1:21" ht="12.7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U45" s="24"/>
    </row>
    <row r="46" spans="7:21" ht="12.75">
      <c r="G46" s="13"/>
      <c r="H46" s="13"/>
      <c r="I46" s="13"/>
      <c r="J46" s="13"/>
      <c r="K46" s="13"/>
      <c r="L46" s="13"/>
      <c r="M46" s="13"/>
      <c r="U46" s="24"/>
    </row>
    <row r="47" spans="7:21" ht="12.75">
      <c r="G47" s="18" t="s">
        <v>4</v>
      </c>
      <c r="H47" s="19" t="s">
        <v>5</v>
      </c>
      <c r="I47" s="18" t="s">
        <v>6</v>
      </c>
      <c r="J47" s="19" t="s">
        <v>7</v>
      </c>
      <c r="K47" s="18" t="s">
        <v>8</v>
      </c>
      <c r="L47" s="19" t="s">
        <v>9</v>
      </c>
      <c r="M47" s="18" t="s">
        <v>10</v>
      </c>
      <c r="O47" s="5" t="s">
        <v>15</v>
      </c>
      <c r="P47" s="5"/>
      <c r="Q47" s="5"/>
      <c r="U47" s="24"/>
    </row>
    <row r="48" spans="1:21" ht="12.75">
      <c r="A48" s="31" t="s">
        <v>23</v>
      </c>
      <c r="G48" s="20" t="s">
        <v>30</v>
      </c>
      <c r="H48" s="21"/>
      <c r="I48" s="20" t="s">
        <v>12</v>
      </c>
      <c r="J48" s="21"/>
      <c r="K48" s="20" t="s">
        <v>31</v>
      </c>
      <c r="L48" s="21" t="s">
        <v>32</v>
      </c>
      <c r="M48" s="20" t="s">
        <v>6</v>
      </c>
      <c r="O48" t="s">
        <v>4</v>
      </c>
      <c r="P48" t="s">
        <v>8</v>
      </c>
      <c r="Q48" t="s">
        <v>9</v>
      </c>
      <c r="U48" s="24"/>
    </row>
    <row r="49" spans="1:21" ht="12.75">
      <c r="A49" s="31" t="s">
        <v>33</v>
      </c>
      <c r="G49" s="2">
        <v>48</v>
      </c>
      <c r="H49" s="2">
        <f>(0.56*$H$31)+(0.44*$H$32)</f>
        <v>15.8032</v>
      </c>
      <c r="I49" s="7">
        <f>(0.56*$I$31)+(0.44*$I$32)</f>
        <v>1816.284</v>
      </c>
      <c r="J49" s="7">
        <f>(0.56*$J$31)+(0.44*$J$32)</f>
        <v>25078.152000000002</v>
      </c>
      <c r="K49" s="7">
        <f>((0.56*$K$31)+(0.44*$K$32))*25.4</f>
        <v>193.71056</v>
      </c>
      <c r="L49" s="2">
        <f>((0.56*$L$31)+(0.44*$L$32))*0.472</f>
        <v>59.1440544</v>
      </c>
      <c r="M49" s="7">
        <f>(0.56*$M$31)+(0.44*$M$32)</f>
        <v>112.054</v>
      </c>
      <c r="O49" s="10">
        <v>0</v>
      </c>
      <c r="P49" s="7">
        <f>K58</f>
        <v>3678.9359999999997</v>
      </c>
      <c r="Q49" s="7">
        <f>L58</f>
        <v>0</v>
      </c>
      <c r="U49" s="24"/>
    </row>
    <row r="50" spans="1:17" ht="12.75">
      <c r="A50" s="31" t="s">
        <v>22</v>
      </c>
      <c r="G50" s="2">
        <v>40</v>
      </c>
      <c r="H50" s="2">
        <f>(0.3*$H$32)+(0.7*$H$33)</f>
        <v>15.834</v>
      </c>
      <c r="I50" s="7">
        <f>(0.3*$I$32)+(0.7*$I$33)</f>
        <v>1819.6999999999998</v>
      </c>
      <c r="J50" s="7">
        <f>(0.3*$J$32)+(0.7*$J$33)</f>
        <v>24984.309999999998</v>
      </c>
      <c r="K50" s="7">
        <f>((0.3*$K$32)+(0.7*$K$33))*25.4</f>
        <v>372.71959999999996</v>
      </c>
      <c r="L50" s="2">
        <f>((0.3*$L$32)+(0.7*$L$33))*0.472</f>
        <v>56.31384799999999</v>
      </c>
      <c r="M50" s="7">
        <f>(0.3*$M$32)+(0.7*$M$33)</f>
        <v>204.874</v>
      </c>
      <c r="O50" s="10">
        <v>6.5</v>
      </c>
      <c r="P50" s="7">
        <f>K57</f>
        <v>3338.9696999999996</v>
      </c>
      <c r="Q50" s="7">
        <f>L57</f>
        <v>4.626544</v>
      </c>
    </row>
    <row r="51" spans="1:17" ht="12.75">
      <c r="A51" s="31" t="s">
        <v>34</v>
      </c>
      <c r="G51" s="2">
        <v>30</v>
      </c>
      <c r="H51" s="2">
        <f>(0.45*$H$34)+(0.55*$H$35)</f>
        <v>15.736</v>
      </c>
      <c r="I51" s="7">
        <f>(0.45*$I$34)+(0.55*$I$35)</f>
        <v>1808.35</v>
      </c>
      <c r="J51" s="7">
        <f>(0.45*$J$34)+(0.55*$J$35)</f>
        <v>25011.5</v>
      </c>
      <c r="K51" s="7">
        <f>((0.45*$K$34)+(0.55*$K$35))*25.4</f>
        <v>879.3607</v>
      </c>
      <c r="L51" s="2">
        <f>((0.45*$L$34)+(0.55*$L$35))*0.472</f>
        <v>48.956312</v>
      </c>
      <c r="M51" s="7">
        <f>(0.45*$M$34)+(0.55*$M$35)</f>
        <v>420.36250000000007</v>
      </c>
      <c r="O51" s="10">
        <v>10</v>
      </c>
      <c r="P51" s="7">
        <f>K56</f>
        <v>3007.4743</v>
      </c>
      <c r="Q51" s="7">
        <f>L56</f>
        <v>9.6</v>
      </c>
    </row>
    <row r="52" spans="1:17" ht="12.75">
      <c r="A52" s="31" t="s">
        <v>35</v>
      </c>
      <c r="G52" s="2">
        <v>23</v>
      </c>
      <c r="H52" s="2">
        <f>(0.25*$H$36)+(0.75*$H$37)</f>
        <v>15.18</v>
      </c>
      <c r="I52" s="7">
        <f>(0.25*$I$36)+(0.75*$I$37)</f>
        <v>1745.25</v>
      </c>
      <c r="J52" s="7">
        <f>(0.25*$J$36)+(0.75*$J$37)</f>
        <v>25360.850000000002</v>
      </c>
      <c r="K52" s="7">
        <f>((0.25*$K$36)+(0.75*$K$37))*25.4</f>
        <v>1544.32</v>
      </c>
      <c r="L52" s="2">
        <v>37.8</v>
      </c>
      <c r="M52" s="7">
        <v>515</v>
      </c>
      <c r="O52" s="10">
        <v>13</v>
      </c>
      <c r="P52" s="7">
        <f>K55</f>
        <v>2691.8412</v>
      </c>
      <c r="Q52" s="7">
        <f>L55</f>
        <v>15.3</v>
      </c>
    </row>
    <row r="53" spans="1:17" ht="12.75">
      <c r="A53" s="31" t="s">
        <v>36</v>
      </c>
      <c r="G53" s="2">
        <v>19</v>
      </c>
      <c r="H53" s="2">
        <f>(0.98*$H$38)+(0.02*$H$39)</f>
        <v>14.492999999999999</v>
      </c>
      <c r="I53" s="7">
        <f>(0.98*$I$38)+(0.02*$I$39)</f>
        <v>1670.846</v>
      </c>
      <c r="J53" s="7">
        <f>(0.98*$J$38)+(0.02*$J$39)</f>
        <v>25947.233999999997</v>
      </c>
      <c r="K53" s="7">
        <f>((0.98*$K$38)+(0.02*$K$39))*25.4</f>
        <v>2002.44456</v>
      </c>
      <c r="L53" s="2">
        <v>29.8</v>
      </c>
      <c r="M53" s="7">
        <v>528</v>
      </c>
      <c r="O53" s="10">
        <v>16</v>
      </c>
      <c r="P53" s="7">
        <f>K54</f>
        <v>2115</v>
      </c>
      <c r="Q53" s="7">
        <f>L54</f>
        <v>22.5</v>
      </c>
    </row>
    <row r="54" spans="1:17" ht="12.75">
      <c r="A54" s="31"/>
      <c r="G54" s="2">
        <v>16</v>
      </c>
      <c r="H54" s="2">
        <f>(0.04*$H$38)+(0.96*$H$39)</f>
        <v>13.693999999999999</v>
      </c>
      <c r="I54" s="7">
        <f>(0.04*$I$38)+(0.96*$I$39)</f>
        <v>1583.7079999999999</v>
      </c>
      <c r="J54" s="7">
        <f>(0.04*$J$38)+(0.96*$J$39)</f>
        <v>26602.131999999998</v>
      </c>
      <c r="K54" s="7">
        <v>2115</v>
      </c>
      <c r="L54" s="2">
        <v>22.5</v>
      </c>
      <c r="M54" s="7">
        <v>470</v>
      </c>
      <c r="O54" s="10">
        <v>19</v>
      </c>
      <c r="P54" s="7">
        <f>K53</f>
        <v>2002.44456</v>
      </c>
      <c r="Q54" s="7">
        <f>L53</f>
        <v>29.8</v>
      </c>
    </row>
    <row r="55" spans="1:17" ht="12.75">
      <c r="A55" s="31" t="s">
        <v>25</v>
      </c>
      <c r="G55" s="2">
        <v>13</v>
      </c>
      <c r="H55" s="2">
        <f>(0.1*$H$39)+(0.9*$H$40)</f>
        <v>12.616</v>
      </c>
      <c r="I55" s="7">
        <f>(0.1*$I$39)+(0.9*$I$40)</f>
        <v>1463.9</v>
      </c>
      <c r="J55" s="7">
        <f>(0.1*$J$39)+(0.9*$J$40)</f>
        <v>27917</v>
      </c>
      <c r="K55" s="7">
        <f>((0.1*$K$39)+(0.9*$K$40))*25.4</f>
        <v>2691.8412</v>
      </c>
      <c r="L55" s="2">
        <v>15.3</v>
      </c>
      <c r="M55" s="7">
        <f>(0.1*$M$39)+(0.9*$M$40)</f>
        <v>422.252</v>
      </c>
      <c r="O55" s="10">
        <v>23</v>
      </c>
      <c r="P55" s="7">
        <f>K52</f>
        <v>1544.32</v>
      </c>
      <c r="Q55" s="7">
        <f>L52</f>
        <v>37.8</v>
      </c>
    </row>
    <row r="56" spans="1:17" ht="12.75">
      <c r="A56" s="31" t="s">
        <v>18</v>
      </c>
      <c r="G56" s="2">
        <v>10</v>
      </c>
      <c r="H56" s="2">
        <f>(0.15*$H$40)+(0.85*$H$41)</f>
        <v>11.4375</v>
      </c>
      <c r="I56" s="7">
        <f>(0.15*$I$40)+(0.85*$I$41)</f>
        <v>1333.105</v>
      </c>
      <c r="J56" s="7">
        <f>(0.15*$J$40)+(0.85*$J$41)</f>
        <v>29165</v>
      </c>
      <c r="K56" s="7">
        <f>((0.15*$K$40)+(0.85*$K$41))*25.4</f>
        <v>3007.4743</v>
      </c>
      <c r="L56" s="2">
        <v>9.6</v>
      </c>
      <c r="M56" s="7">
        <f>(0.15*$M$40)+(0.85*$M$41)</f>
        <v>294.431</v>
      </c>
      <c r="O56" s="10">
        <v>30</v>
      </c>
      <c r="P56" s="7">
        <f>K51</f>
        <v>879.3607</v>
      </c>
      <c r="Q56" s="7">
        <f>L51</f>
        <v>48.956312</v>
      </c>
    </row>
    <row r="57" spans="1:17" ht="12.75">
      <c r="A57" s="31" t="s">
        <v>22</v>
      </c>
      <c r="G57" s="2">
        <v>6.5</v>
      </c>
      <c r="H57" s="2">
        <f>(0.05*$H$41)+(0.95*$H$42)</f>
        <v>10.1195</v>
      </c>
      <c r="I57" s="7">
        <f>(0.05*$I$41)+(0.95*$I$42)</f>
        <v>1187.28</v>
      </c>
      <c r="J57" s="7">
        <f>(0.05*$J$41)+(0.95*$J$42)</f>
        <v>31114.364999999998</v>
      </c>
      <c r="K57" s="7">
        <f>((0.05*$K$41)+(0.95*$K$42))*25.4</f>
        <v>3338.9696999999996</v>
      </c>
      <c r="L57" s="2">
        <f>((0.05*$L$41)+(0.95*$L$42))*0.472</f>
        <v>4.626544</v>
      </c>
      <c r="M57" s="7">
        <f>(0.05*$M$41)+(0.95*$M$42)</f>
        <v>150.938</v>
      </c>
      <c r="O57" s="10">
        <v>40</v>
      </c>
      <c r="P57" s="7">
        <f>K50</f>
        <v>372.71959999999996</v>
      </c>
      <c r="Q57" s="7">
        <f>L50</f>
        <v>56.31384799999999</v>
      </c>
    </row>
    <row r="58" spans="1:17" ht="12.75">
      <c r="A58" s="31" t="s">
        <v>18</v>
      </c>
      <c r="G58" s="2">
        <v>0</v>
      </c>
      <c r="H58" s="2">
        <f>$H$43</f>
        <v>9.24</v>
      </c>
      <c r="I58" s="7">
        <f>$I$43</f>
        <v>1087</v>
      </c>
      <c r="J58" s="7">
        <f>$J$43</f>
        <v>32630</v>
      </c>
      <c r="K58" s="7">
        <f>$K$43*25.4</f>
        <v>3678.9359999999997</v>
      </c>
      <c r="L58" s="2">
        <f>$L$43</f>
        <v>0</v>
      </c>
      <c r="M58" s="7">
        <f>$M$43</f>
        <v>0</v>
      </c>
      <c r="O58" s="10">
        <v>48</v>
      </c>
      <c r="P58" s="7">
        <f>K49</f>
        <v>193.71056</v>
      </c>
      <c r="Q58" s="7">
        <f>L49</f>
        <v>59.1440544</v>
      </c>
    </row>
    <row r="59" spans="15:17" ht="12.75">
      <c r="O59" s="16"/>
      <c r="P59" s="17"/>
      <c r="Q59" s="17"/>
    </row>
    <row r="60" spans="7:17" ht="12.75">
      <c r="G60" s="25" t="s">
        <v>37</v>
      </c>
      <c r="O60" s="16"/>
      <c r="P60" s="17"/>
      <c r="Q60" s="17"/>
    </row>
    <row r="61" spans="15:17" ht="12.75">
      <c r="O61" s="16"/>
      <c r="P61" s="17"/>
      <c r="Q61" s="17"/>
    </row>
    <row r="62" spans="15:17" ht="12.75">
      <c r="O62" s="16"/>
      <c r="P62" s="17"/>
      <c r="Q62" s="17"/>
    </row>
    <row r="63" spans="1:17" ht="12.75">
      <c r="A63" s="46" t="s">
        <v>38</v>
      </c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O63" s="14"/>
      <c r="P63" s="15"/>
      <c r="Q63" s="15"/>
    </row>
    <row r="64" spans="15:17" ht="12.75">
      <c r="O64" s="14"/>
      <c r="P64" s="15"/>
      <c r="Q64" s="15"/>
    </row>
    <row r="65" spans="1:17" ht="12.75">
      <c r="A65" s="26" t="s">
        <v>39</v>
      </c>
      <c r="B65" s="43" t="s">
        <v>53</v>
      </c>
      <c r="C65" s="26" t="s">
        <v>40</v>
      </c>
      <c r="D65" s="27"/>
      <c r="E65" s="47">
        <v>137</v>
      </c>
      <c r="F65" s="26" t="s">
        <v>41</v>
      </c>
      <c r="G65" s="43"/>
      <c r="H65" s="28" t="s">
        <v>55</v>
      </c>
      <c r="I65" s="27"/>
      <c r="J65" s="47">
        <v>61</v>
      </c>
      <c r="K65" s="26" t="s">
        <v>54</v>
      </c>
      <c r="L65" s="27"/>
      <c r="M65" s="48">
        <v>1850</v>
      </c>
      <c r="O65" s="14"/>
      <c r="P65" s="15"/>
      <c r="Q65" s="15"/>
    </row>
    <row r="67" spans="1:13" s="22" customFormat="1" ht="15.75">
      <c r="A67" s="22" t="s">
        <v>42</v>
      </c>
      <c r="L67" s="49" t="s">
        <v>57</v>
      </c>
      <c r="M67" s="49"/>
    </row>
    <row r="68" spans="1:13" ht="12.75">
      <c r="A68" s="36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37"/>
    </row>
    <row r="69" spans="1:13" ht="12.75">
      <c r="A69" s="42" t="s">
        <v>43</v>
      </c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9"/>
    </row>
    <row r="70" spans="1:13" ht="12.75">
      <c r="A70" s="38"/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9"/>
    </row>
    <row r="71" spans="1:13" ht="12.75">
      <c r="A71" s="38"/>
      <c r="B71" s="35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9"/>
    </row>
    <row r="72" spans="1:13" ht="12.75">
      <c r="A72" s="38"/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9"/>
    </row>
    <row r="73" spans="1:13" ht="12.75">
      <c r="A73" s="38"/>
      <c r="B73" s="35"/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9"/>
    </row>
    <row r="74" spans="1:13" ht="12.75">
      <c r="A74" s="38"/>
      <c r="B74" s="35"/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9"/>
    </row>
    <row r="75" spans="1:13" ht="12.75">
      <c r="A75" s="38"/>
      <c r="B75" s="35"/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9"/>
    </row>
    <row r="76" spans="1:13" ht="12.75">
      <c r="A76" s="38"/>
      <c r="B76" s="35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9"/>
    </row>
    <row r="77" spans="1:13" ht="12.75">
      <c r="A77" s="38"/>
      <c r="B77" s="35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9"/>
    </row>
    <row r="78" spans="1:13" ht="12.75">
      <c r="A78" s="38"/>
      <c r="B78" s="35"/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9"/>
    </row>
    <row r="79" spans="1:13" ht="12.75">
      <c r="A79" s="38"/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9"/>
    </row>
    <row r="80" spans="1:13" ht="12.75">
      <c r="A80" s="38"/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9"/>
    </row>
    <row r="81" spans="1:13" ht="12.75">
      <c r="A81" s="38"/>
      <c r="B81" s="35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9"/>
    </row>
    <row r="82" spans="1:13" ht="12.75">
      <c r="A82" s="38"/>
      <c r="B82" s="35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9"/>
    </row>
    <row r="83" spans="1:13" ht="12.75">
      <c r="A83" s="38"/>
      <c r="B83" s="35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9"/>
    </row>
    <row r="84" spans="1:13" ht="12.75">
      <c r="A84" s="38"/>
      <c r="B84" s="35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9"/>
    </row>
    <row r="85" spans="1:13" ht="12.75">
      <c r="A85" s="38"/>
      <c r="B85" s="35"/>
      <c r="C85" s="35"/>
      <c r="D85" s="35"/>
      <c r="F85" s="35"/>
      <c r="G85" s="35"/>
      <c r="H85" s="35"/>
      <c r="I85" s="35"/>
      <c r="J85" s="35"/>
      <c r="K85" s="35"/>
      <c r="L85" s="35"/>
      <c r="M85" s="39"/>
    </row>
    <row r="86" spans="1:13" ht="12.75">
      <c r="A86" s="38"/>
      <c r="B86" s="35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9"/>
    </row>
    <row r="87" spans="1:13" ht="12.75">
      <c r="A87" s="38"/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9"/>
    </row>
    <row r="88" spans="1:13" ht="12.75">
      <c r="A88" s="38"/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9"/>
    </row>
    <row r="89" spans="1:13" ht="25.5">
      <c r="A89" s="38"/>
      <c r="B89" s="56"/>
      <c r="C89" s="35"/>
      <c r="F89" s="35"/>
      <c r="G89" s="35"/>
      <c r="H89" s="35"/>
      <c r="I89" s="35"/>
      <c r="J89" s="35"/>
      <c r="K89" s="35"/>
      <c r="L89" s="35"/>
      <c r="M89" s="39"/>
    </row>
    <row r="90" spans="1:13" ht="12.75">
      <c r="A90" s="38"/>
      <c r="B90" s="35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9"/>
    </row>
    <row r="91" spans="1:13" ht="12.75">
      <c r="A91" s="38"/>
      <c r="B91" s="35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9"/>
    </row>
    <row r="92" spans="1:13" ht="12.75">
      <c r="A92" s="38"/>
      <c r="B92" s="35"/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9"/>
    </row>
    <row r="93" spans="1:13" ht="12.75">
      <c r="A93" s="38"/>
      <c r="B93" s="35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9"/>
    </row>
    <row r="94" spans="1:13" ht="12.75">
      <c r="A94" s="38"/>
      <c r="B94" s="35"/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9"/>
    </row>
    <row r="95" spans="1:13" ht="12.75">
      <c r="A95" s="38"/>
      <c r="B95" s="35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9"/>
    </row>
    <row r="96" spans="1:13" ht="12.75">
      <c r="A96" s="38"/>
      <c r="B96" s="35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9"/>
    </row>
    <row r="97" spans="1:13" ht="12.75">
      <c r="A97" s="38"/>
      <c r="B97" s="35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9"/>
    </row>
    <row r="98" spans="1:13" ht="12.75">
      <c r="A98" s="38"/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9"/>
    </row>
    <row r="99" spans="1:13" ht="12.75">
      <c r="A99" s="38"/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9"/>
    </row>
    <row r="100" spans="1:13" ht="12.75">
      <c r="A100" s="38"/>
      <c r="B100" s="35"/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9"/>
    </row>
    <row r="101" spans="1:13" ht="12.75">
      <c r="A101" s="38"/>
      <c r="B101" s="35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9"/>
    </row>
    <row r="102" spans="1:13" ht="12.75">
      <c r="A102" s="38"/>
      <c r="B102" s="35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9"/>
    </row>
    <row r="103" spans="1:13" ht="12.75">
      <c r="A103" s="38"/>
      <c r="B103" s="35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9"/>
    </row>
    <row r="104" spans="1:13" ht="12.75">
      <c r="A104" s="38"/>
      <c r="B104" s="35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9"/>
    </row>
    <row r="105" spans="1:13" ht="12.75">
      <c r="A105" s="38"/>
      <c r="B105" s="35"/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9"/>
    </row>
    <row r="106" spans="1:13" ht="13.5" customHeight="1">
      <c r="A106" s="38"/>
      <c r="B106" s="35"/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9"/>
    </row>
    <row r="107" spans="1:13" ht="12" customHeight="1">
      <c r="A107" s="38"/>
      <c r="B107" s="35"/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9"/>
    </row>
    <row r="108" spans="1:13" ht="12.75">
      <c r="A108" s="38"/>
      <c r="B108" s="35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9"/>
    </row>
    <row r="109" spans="1:13" ht="12.75">
      <c r="A109" s="38"/>
      <c r="B109" s="35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9"/>
    </row>
    <row r="110" spans="1:13" ht="12.75">
      <c r="A110" s="38"/>
      <c r="B110" s="35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9"/>
    </row>
    <row r="111" spans="1:13" ht="12.75">
      <c r="A111" s="40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41"/>
    </row>
    <row r="112" spans="1:3" ht="12.75">
      <c r="A112" s="3" t="s">
        <v>44</v>
      </c>
      <c r="C112" s="51" t="s">
        <v>45</v>
      </c>
    </row>
    <row r="113" spans="1:13" ht="13.5" thickBot="1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</row>
    <row r="114" ht="13.5" thickTop="1"/>
    <row r="115" spans="1:3" ht="15.75">
      <c r="A115" s="6" t="s">
        <v>46</v>
      </c>
      <c r="C115" s="52" t="s">
        <v>47</v>
      </c>
    </row>
    <row r="116" ht="12.75">
      <c r="A116" s="52" t="s">
        <v>48</v>
      </c>
    </row>
    <row r="117" ht="12.75">
      <c r="A117" s="52" t="s">
        <v>49</v>
      </c>
    </row>
    <row r="118" ht="12.75">
      <c r="A118" s="52" t="s">
        <v>50</v>
      </c>
    </row>
    <row r="119" ht="12.75">
      <c r="A119" s="52" t="s">
        <v>51</v>
      </c>
    </row>
    <row r="120" ht="12.75">
      <c r="A120" s="52" t="s">
        <v>52</v>
      </c>
    </row>
    <row r="121" ht="12.75">
      <c r="A121" s="4"/>
    </row>
    <row r="123" spans="1:13" ht="12.75">
      <c r="A123" s="32"/>
      <c r="B123" s="32"/>
      <c r="C123" s="32"/>
      <c r="D123" s="32"/>
      <c r="E123" s="32"/>
      <c r="F123" s="32"/>
      <c r="G123" s="32"/>
      <c r="H123" s="32"/>
      <c r="I123" s="32"/>
      <c r="J123" s="32"/>
      <c r="K123" s="32"/>
      <c r="L123" s="32"/>
      <c r="M123" s="32"/>
    </row>
    <row r="126" spans="1:13" ht="12.75">
      <c r="A126" s="3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</row>
    <row r="127" spans="2:13" ht="12.75">
      <c r="B127" s="34"/>
      <c r="C127" s="35"/>
      <c r="D127" s="35"/>
      <c r="F127" s="34"/>
      <c r="G127" s="35"/>
      <c r="H127" s="35"/>
      <c r="I127" s="35"/>
      <c r="J127" s="34"/>
      <c r="K127" s="35"/>
      <c r="L127" s="35"/>
      <c r="M127" s="35"/>
    </row>
    <row r="128" spans="2:13" ht="12.75">
      <c r="B128" s="35"/>
      <c r="C128" s="35"/>
      <c r="D128" s="35"/>
      <c r="F128" s="35"/>
      <c r="G128" s="35"/>
      <c r="H128" s="35"/>
      <c r="I128" s="35"/>
      <c r="J128" s="35"/>
      <c r="K128" s="35"/>
      <c r="L128" s="35"/>
      <c r="M128" s="35"/>
    </row>
    <row r="129" spans="2:13" ht="12.75">
      <c r="B129" s="35"/>
      <c r="C129" s="35"/>
      <c r="D129" s="35"/>
      <c r="F129" s="35"/>
      <c r="G129" s="35"/>
      <c r="H129" s="35"/>
      <c r="I129" s="35"/>
      <c r="J129" s="35"/>
      <c r="K129" s="35"/>
      <c r="L129" s="35"/>
      <c r="M129" s="35"/>
    </row>
    <row r="130" spans="2:13" ht="12.75">
      <c r="B130" s="35"/>
      <c r="C130" s="35"/>
      <c r="D130" s="35"/>
      <c r="F130" s="35"/>
      <c r="G130" s="35"/>
      <c r="H130" s="35"/>
      <c r="I130" s="35"/>
      <c r="J130" s="35"/>
      <c r="K130" s="35"/>
      <c r="L130" s="35"/>
      <c r="M130" s="35"/>
    </row>
    <row r="131" spans="1:13" ht="12.75">
      <c r="A131" s="44" t="s">
        <v>58</v>
      </c>
      <c r="B131" s="44"/>
      <c r="C131" s="44"/>
      <c r="D131" s="44"/>
      <c r="E131" s="44"/>
      <c r="F131" s="44"/>
      <c r="G131" s="44"/>
      <c r="H131" s="44"/>
      <c r="I131" s="44"/>
      <c r="J131" s="44"/>
      <c r="K131" s="44"/>
      <c r="L131" s="44"/>
      <c r="M131" s="44"/>
    </row>
  </sheetData>
  <printOptions horizontalCentered="1" verticalCentered="1"/>
  <pageMargins left="0.5" right="0.5" top="0.25" bottom="0.25" header="0.5" footer="0.5"/>
  <pageSetup orientation="portrait" scale="85" r:id="rId2"/>
  <rowBreaks count="1" manualBreakCount="1">
    <brk id="65" max="1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Amy Voll</dc:creator>
  <cp:keywords/>
  <dc:description/>
  <cp:lastModifiedBy>Ward</cp:lastModifiedBy>
  <cp:lastPrinted>2007-08-17T18:22:02Z</cp:lastPrinted>
  <dcterms:created xsi:type="dcterms:W3CDTF">2000-07-12T15:32:59Z</dcterms:created>
  <dcterms:modified xsi:type="dcterms:W3CDTF">2008-06-09T17:59:36Z</dcterms:modified>
  <cp:category/>
  <cp:version/>
  <cp:contentType/>
  <cp:contentStatus/>
</cp:coreProperties>
</file>