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<sst xmlns="http://schemas.openxmlformats.org/spreadsheetml/2006/main" count="170" uniqueCount="117">
  <si>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</si>
  <si>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</si>
  <si>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</si>
  <si>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</si>
  <si>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</si>
  <si>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</si>
  <si>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</si>
  <si>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</si>
  <si>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</si>
  <si>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</si>
  <si>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</si>
  <si>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</si>
  <si>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</si>
  <si>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</si>
  <si>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</si>
  <si>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</si>
  <si>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</si>
  <si>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</si>
  <si>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</si>
  <si>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</si>
  <si>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</si>
  <si>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</si>
  <si>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</si>
  <si>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</si>
  <si>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</si>
  <si>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</si>
  <si>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</si>
  <si>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</si>
  <si>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</si>
  <si>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</si>
  <si>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</si>
  <si>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</si>
  <si>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</si>
  <si>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</si>
  <si>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</si>
  <si>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</si>
  <si>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</si>
  <si>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</si>
  <si>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</si>
  <si>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</si>
  <si>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</si>
  <si>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</si>
  <si>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</si>
  <si>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</si>
  <si>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</si>
  <si>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</si>
  <si>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</si>
  <si>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</si>
  <si>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</si>
  <si>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</si>
  <si>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</si>
  <si>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</si>
  <si>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</si>
  <si>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</si>
  <si>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</si>
  <si>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</si>
  <si>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</si>
  <si>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</si>
  <si>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</si>
  <si>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</si>
  <si>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</si>
  <si>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</si>
  <si>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</si>
  <si>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</si>
  <si>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</si>
  <si>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</si>
  <si>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</si>
  <si>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</si>
  <si>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</si>
  <si>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</si>
  <si>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</si>
  <si>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</si>
  <si>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</si>
  <si>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</si>
  <si>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</si>
  <si>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</si>
  <si>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</si>
  <si>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</si>
  <si>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</si>
  <si>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</si>
  <si>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</si>
  <si>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</si>
  <si>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</si>
  <si>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</si>
  <si>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</si>
  <si>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</si>
  <si>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</si>
  <si>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</si>
  <si>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</si>
  <si>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</si>
  <si>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</si>
  <si>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</si>
  <si>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</si>
  <si>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</si>
  <si>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</si>
  <si>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</si>
  <si>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</si>
  <si>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</si>
  <si>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</si>
  <si>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</si>
  <si>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</si>
  <si>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</si>
  <si>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</si>
  <si>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</si>
  <si>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</si>
  <si>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</si>
  <si>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</si>
  <si>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</si>
  <si>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</si>
  <si>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</si>
  <si>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</si>
  <si>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</si>
  <si>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</si>
  <si>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</si>
  <si>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</si>
  <si>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</si>
  <si>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LH9563-220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</si>
</sst>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4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name val="Arial"/>
      <family val="2"/>
    </font>
    <font>
      <b/>
      <sz val="12"/>
      <color indexed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34" fillId="0" borderId="0" xfId="0" applyFont="1" applyBorder="1" applyAlignment="1" applyProtection="1">
      <alignment horizontal="left"/>
      <protection/>
    </xf>
    <xf numFmtId="0" fontId="37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 quotePrefix="1">
      <alignment horizontal="left"/>
      <protection/>
    </xf>
    <xf numFmtId="0" fontId="34" fillId="0" borderId="0" xfId="0" applyFont="1" applyAlignment="1" applyProtection="1">
      <alignment horizontal="left"/>
      <protection/>
    </xf>
    <xf numFmtId="0" fontId="38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 quotePrefix="1">
      <alignment horizontal="left"/>
      <protection/>
    </xf>
    <xf numFmtId="0" fontId="36" fillId="0" borderId="0" xfId="0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138.28722912870262</c:v>
                </c:pt>
                <c:pt idx="1">
                  <c:v>122.34194966496035</c:v>
                </c:pt>
                <c:pt idx="2">
                  <c:v>106.50425772601939</c:v>
                </c:pt>
                <c:pt idx="3">
                  <c:v>82.49864466067076</c:v>
                </c:pt>
                <c:pt idx="4">
                  <c:v>68.43556156931807</c:v>
                </c:pt>
                <c:pt idx="5">
                  <c:v>53.47791024452558</c:v>
                </c:pt>
                <c:pt idx="6">
                  <c:v>39.17882569805914</c:v>
                </c:pt>
                <c:pt idx="7">
                  <c:v>26.417252450230322</c:v>
                </c:pt>
                <c:pt idx="8">
                  <c:v>15.683380892317963</c:v>
                </c:pt>
                <c:pt idx="9">
                  <c:v>7.552654460144255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7.135125514664579</c:v>
                </c:pt>
                <c:pt idx="1">
                  <c:v>18.251096897850662</c:v>
                </c:pt>
                <c:pt idx="2">
                  <c:v>28.60327826899142</c:v>
                </c:pt>
                <c:pt idx="3">
                  <c:v>42.21440350008138</c:v>
                </c:pt>
                <c:pt idx="4">
                  <c:v>49.52740308077591</c:v>
                </c:pt>
                <c:pt idx="5">
                  <c:v>56.29633287277077</c:v>
                </c:pt>
                <c:pt idx="6">
                  <c:v>62.95022060394522</c:v>
                </c:pt>
                <c:pt idx="7">
                  <c:v>70.39922019591579</c:v>
                </c:pt>
                <c:pt idx="8">
                  <c:v>77.33556948897122</c:v>
                </c:pt>
                <c:pt idx="9">
                  <c:v>83.77496079210489</c:v>
                </c:pt>
                <c:pt idx="10">
                  <c:v>91.15592550663969</c:v>
                </c:pt>
              </c:numCache>
            </c:numRef>
          </c:yVal>
          <c:smooth val="0"/>
        </c:ser>
        <c:axId val="61631343"/>
        <c:axId val="178111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138.28722912870262</c:v>
                </c:pt>
                <c:pt idx="1">
                  <c:v>122.34194966496035</c:v>
                </c:pt>
                <c:pt idx="2">
                  <c:v>106.50425772601939</c:v>
                </c:pt>
                <c:pt idx="3">
                  <c:v>82.49864466067076</c:v>
                </c:pt>
                <c:pt idx="4">
                  <c:v>68.43556156931807</c:v>
                </c:pt>
                <c:pt idx="5">
                  <c:v>53.47791024452558</c:v>
                </c:pt>
                <c:pt idx="6">
                  <c:v>39.17882569805914</c:v>
                </c:pt>
                <c:pt idx="7">
                  <c:v>26.417252450230322</c:v>
                </c:pt>
                <c:pt idx="8">
                  <c:v>15.683380892317963</c:v>
                </c:pt>
                <c:pt idx="9">
                  <c:v>7.552654460144255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115.82501434842727</c:v>
                </c:pt>
                <c:pt idx="1">
                  <c:v>262.0542217859905</c:v>
                </c:pt>
                <c:pt idx="2">
                  <c:v>357.5161233372607</c:v>
                </c:pt>
                <c:pt idx="3">
                  <c:v>408.7196782119284</c:v>
                </c:pt>
                <c:pt idx="4">
                  <c:v>397.79032138157527</c:v>
                </c:pt>
                <c:pt idx="5">
                  <c:v>353.3494661537364</c:v>
                </c:pt>
                <c:pt idx="6">
                  <c:v>289.45317021460556</c:v>
                </c:pt>
                <c:pt idx="7">
                  <c:v>218.25569368794342</c:v>
                </c:pt>
                <c:pt idx="8">
                  <c:v>142.33731325077102</c:v>
                </c:pt>
                <c:pt idx="9">
                  <c:v>74.25262317284225</c:v>
                </c:pt>
                <c:pt idx="10">
                  <c:v>0</c:v>
                </c:pt>
              </c:numCache>
            </c:numRef>
          </c:yVal>
          <c:smooth val="0"/>
        </c:ser>
        <c:axId val="26082857"/>
        <c:axId val="33419122"/>
      </c:scatterChart>
      <c:valAx>
        <c:axId val="6163134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7811176"/>
        <c:crosses val="autoZero"/>
        <c:crossBetween val="midCat"/>
        <c:dispUnits/>
        <c:majorUnit val="10"/>
      </c:valAx>
      <c:valAx>
        <c:axId val="178111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1631343"/>
        <c:crosses val="autoZero"/>
        <c:crossBetween val="midCat"/>
        <c:dispUnits/>
      </c:valAx>
      <c:valAx>
        <c:axId val="26082857"/>
        <c:scaling>
          <c:orientation val="minMax"/>
        </c:scaling>
        <c:axPos val="b"/>
        <c:delete val="1"/>
        <c:majorTickMark val="in"/>
        <c:minorTickMark val="none"/>
        <c:tickLblPos val="nextTo"/>
        <c:crossAx val="33419122"/>
        <c:crosses val="max"/>
        <c:crossBetween val="midCat"/>
        <c:dispUnits/>
      </c:valAx>
      <c:valAx>
        <c:axId val="3341912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8285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594332"/>
        <c:crosses val="autoZero"/>
        <c:crossBetween val="midCat"/>
        <c:dispUnits/>
      </c:val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336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65.27157214874764</c:v>
                </c:pt>
                <c:pt idx="1">
                  <c:v>57.74540024186128</c:v>
                </c:pt>
                <c:pt idx="2">
                  <c:v>50.270009646681146</c:v>
                </c:pt>
                <c:pt idx="3">
                  <c:v>38.9393602798366</c:v>
                </c:pt>
                <c:pt idx="4">
                  <c:v>32.301585060718125</c:v>
                </c:pt>
                <c:pt idx="5">
                  <c:v>25.241573635416074</c:v>
                </c:pt>
                <c:pt idx="6">
                  <c:v>18.492405729483913</c:v>
                </c:pt>
                <c:pt idx="7">
                  <c:v>12.468943156508711</c:v>
                </c:pt>
                <c:pt idx="8">
                  <c:v>7.402555781174078</c:v>
                </c:pt>
                <c:pt idx="9">
                  <c:v>3.564852905188088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181.23218807248028</c:v>
                </c:pt>
                <c:pt idx="1">
                  <c:v>463.5778612054068</c:v>
                </c:pt>
                <c:pt idx="2">
                  <c:v>726.523268032382</c:v>
                </c:pt>
                <c:pt idx="3">
                  <c:v>1072.245848902067</c:v>
                </c:pt>
                <c:pt idx="4">
                  <c:v>1257.9960382517081</c:v>
                </c:pt>
                <c:pt idx="5">
                  <c:v>1429.9268549683775</c:v>
                </c:pt>
                <c:pt idx="6">
                  <c:v>1598.9356033402084</c:v>
                </c:pt>
                <c:pt idx="7">
                  <c:v>1788.140192976261</c:v>
                </c:pt>
                <c:pt idx="8">
                  <c:v>1964.3234650198688</c:v>
                </c:pt>
                <c:pt idx="9">
                  <c:v>2127.884004119464</c:v>
                </c:pt>
                <c:pt idx="10">
                  <c:v>2315.360507868648</c:v>
                </c:pt>
              </c:numCache>
            </c:numRef>
          </c:yVal>
          <c:smooth val="0"/>
        </c:ser>
        <c:axId val="2022397"/>
        <c:axId val="182015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65.27157214874764</c:v>
                </c:pt>
                <c:pt idx="1">
                  <c:v>57.74540024186128</c:v>
                </c:pt>
                <c:pt idx="2">
                  <c:v>50.270009646681146</c:v>
                </c:pt>
                <c:pt idx="3">
                  <c:v>38.9393602798366</c:v>
                </c:pt>
                <c:pt idx="4">
                  <c:v>32.301585060718125</c:v>
                </c:pt>
                <c:pt idx="5">
                  <c:v>25.241573635416074</c:v>
                </c:pt>
                <c:pt idx="6">
                  <c:v>18.492405729483913</c:v>
                </c:pt>
                <c:pt idx="7">
                  <c:v>12.468943156508711</c:v>
                </c:pt>
                <c:pt idx="8">
                  <c:v>7.402555781174078</c:v>
                </c:pt>
                <c:pt idx="9">
                  <c:v>3.564852905188088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115.82501434842727</c:v>
                </c:pt>
                <c:pt idx="1">
                  <c:v>262.0542217859905</c:v>
                </c:pt>
                <c:pt idx="2">
                  <c:v>357.5161233372607</c:v>
                </c:pt>
                <c:pt idx="3">
                  <c:v>408.7196782119284</c:v>
                </c:pt>
                <c:pt idx="4">
                  <c:v>397.79032138157527</c:v>
                </c:pt>
                <c:pt idx="5">
                  <c:v>353.3494661537364</c:v>
                </c:pt>
                <c:pt idx="6">
                  <c:v>289.45317021460556</c:v>
                </c:pt>
                <c:pt idx="7">
                  <c:v>218.25569368794342</c:v>
                </c:pt>
                <c:pt idx="8">
                  <c:v>142.33731325077102</c:v>
                </c:pt>
                <c:pt idx="9">
                  <c:v>74.25262317284225</c:v>
                </c:pt>
                <c:pt idx="10">
                  <c:v>0</c:v>
                </c:pt>
              </c:numCache>
            </c:numRef>
          </c:yVal>
          <c:smooth val="0"/>
        </c:ser>
        <c:axId val="29596439"/>
        <c:axId val="65041360"/>
      </c:scatterChart>
      <c:valAx>
        <c:axId val="202239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8201574"/>
        <c:crosses val="autoZero"/>
        <c:crossBetween val="midCat"/>
        <c:dispUnits/>
        <c:majorUnit val="5"/>
      </c:valAx>
      <c:valAx>
        <c:axId val="182015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022397"/>
        <c:crosses val="autoZero"/>
        <c:crossBetween val="midCat"/>
        <c:dispUnits/>
      </c:valAx>
      <c:valAx>
        <c:axId val="29596439"/>
        <c:scaling>
          <c:orientation val="minMax"/>
        </c:scaling>
        <c:axPos val="b"/>
        <c:delete val="1"/>
        <c:majorTickMark val="in"/>
        <c:minorTickMark val="none"/>
        <c:tickLblPos val="nextTo"/>
        <c:crossAx val="65041360"/>
        <c:crosses val="max"/>
        <c:crossBetween val="midCat"/>
        <c:dispUnits/>
      </c:valAx>
      <c:valAx>
        <c:axId val="6504136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59643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7162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7697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8"/>
      <c r="B2" s="148"/>
      <c r="C2" s="148"/>
      <c r="D2" s="95"/>
      <c r="E2" s="95"/>
      <c r="F2" s="95"/>
      <c r="G2" s="96"/>
      <c r="H2" s="149"/>
      <c r="I2" s="149"/>
      <c r="J2" s="149"/>
      <c r="K2" s="149"/>
      <c r="L2" s="149"/>
      <c r="M2" s="149"/>
      <c r="N2" s="14"/>
    </row>
    <row r="3" spans="1:14" ht="26.25">
      <c r="A3" s="148" t="s">
        <v>100</v>
      </c>
      <c r="B3" s="148"/>
      <c r="C3" s="148"/>
      <c r="D3" s="97"/>
      <c r="E3" s="97"/>
      <c r="F3" s="97"/>
      <c r="G3" s="98"/>
      <c r="H3" s="169"/>
      <c r="I3" s="169"/>
      <c r="J3" s="169"/>
      <c r="K3" s="169"/>
      <c r="L3" s="169"/>
      <c r="M3" s="169"/>
      <c r="N3" s="14"/>
    </row>
    <row r="4" spans="1:14" ht="26.25">
      <c r="A4" s="153" t="s">
        <v>101</v>
      </c>
      <c r="B4" s="153"/>
      <c r="C4" s="153"/>
      <c r="D4" s="99"/>
      <c r="E4" s="100"/>
      <c r="F4" s="100"/>
      <c r="G4" s="100"/>
      <c r="H4" s="170"/>
      <c r="I4" s="170"/>
      <c r="J4" s="174" t="s">
        <v>113</v>
      </c>
      <c r="K4" s="174"/>
      <c r="L4" s="175"/>
      <c r="M4" s="171"/>
      <c r="N4" s="17"/>
    </row>
    <row r="5" spans="1:14" ht="26.25">
      <c r="A5" s="5"/>
      <c r="B5" s="96"/>
      <c r="C5" s="96"/>
      <c r="D5" s="96"/>
      <c r="E5" s="96"/>
      <c r="F5" s="96"/>
      <c r="G5" s="102"/>
      <c r="H5" s="172"/>
      <c r="I5" s="172"/>
      <c r="J5" s="176" t="s">
        <v>114</v>
      </c>
      <c r="K5" s="176"/>
      <c r="L5" s="176"/>
      <c r="M5" s="171"/>
      <c r="N5" s="17"/>
    </row>
    <row r="6" spans="1:14" ht="26.25">
      <c r="A6" s="97"/>
      <c r="B6" s="104"/>
      <c r="C6" s="105"/>
      <c r="D6" s="105"/>
      <c r="E6" s="99"/>
      <c r="F6" s="99"/>
      <c r="G6" s="106"/>
      <c r="H6" s="173"/>
      <c r="I6" s="173"/>
      <c r="J6" s="176" t="s">
        <v>115</v>
      </c>
      <c r="K6" s="177"/>
      <c r="L6" s="177"/>
      <c r="M6" s="171"/>
      <c r="N6" s="17"/>
    </row>
    <row r="7" spans="1:14" ht="26.25">
      <c r="A7" s="107" t="s">
        <v>102</v>
      </c>
      <c r="B7" s="108">
        <v>220</v>
      </c>
      <c r="C7" s="105"/>
      <c r="D7" s="105"/>
      <c r="E7" s="99"/>
      <c r="F7" s="99"/>
      <c r="G7" s="106"/>
      <c r="H7" s="173"/>
      <c r="I7" s="173"/>
      <c r="J7" s="177"/>
      <c r="K7" s="177"/>
      <c r="L7" s="177"/>
      <c r="M7" s="171"/>
      <c r="N7" s="17"/>
    </row>
    <row r="8" spans="1:14" ht="26.25">
      <c r="A8" s="97"/>
      <c r="B8" s="104"/>
      <c r="C8" s="105"/>
      <c r="D8" s="105"/>
      <c r="E8" s="99"/>
      <c r="F8" s="99"/>
      <c r="G8" s="106"/>
      <c r="H8" s="173"/>
      <c r="I8" s="173"/>
      <c r="J8" s="176" t="s">
        <v>116</v>
      </c>
      <c r="K8" s="177"/>
      <c r="L8" s="177"/>
      <c r="M8" s="171"/>
      <c r="N8" s="17"/>
    </row>
    <row r="9" spans="1:14" ht="25.5">
      <c r="A9" s="104"/>
      <c r="B9" s="104"/>
      <c r="C9" s="105"/>
      <c r="D9" s="105"/>
      <c r="E9" s="99"/>
      <c r="F9" s="99"/>
      <c r="G9" s="106"/>
      <c r="H9" s="106"/>
      <c r="I9" s="106"/>
      <c r="J9" s="178"/>
      <c r="K9" s="178"/>
      <c r="L9" s="178"/>
      <c r="M9" s="101"/>
      <c r="N9" s="17"/>
    </row>
    <row r="10" spans="1:14" ht="26.25" hidden="1">
      <c r="A10" s="109"/>
      <c r="B10" s="109"/>
      <c r="C10" s="110"/>
      <c r="D10" s="110"/>
      <c r="E10" s="110"/>
      <c r="F10" s="110"/>
      <c r="G10" s="103"/>
      <c r="H10" s="111"/>
      <c r="I10" s="111"/>
      <c r="J10" s="179"/>
      <c r="K10" s="179"/>
      <c r="L10" s="179"/>
      <c r="M10" s="18"/>
      <c r="N10" s="14"/>
    </row>
    <row r="11" spans="1:14" ht="26.25" hidden="1">
      <c r="A11" s="5"/>
      <c r="B11" s="5"/>
      <c r="C11" s="109"/>
      <c r="D11" s="109"/>
      <c r="E11" s="109"/>
      <c r="F11" s="109"/>
      <c r="G11" s="5"/>
      <c r="H11" s="18"/>
      <c r="I11" s="18"/>
      <c r="J11" s="180"/>
      <c r="K11" s="180"/>
      <c r="L11" s="180"/>
      <c r="M11" s="18"/>
      <c r="N11" s="14"/>
    </row>
    <row r="12" spans="1:14" ht="26.25" hidden="1">
      <c r="A12" s="5"/>
      <c r="B12" s="109"/>
      <c r="C12" s="109"/>
      <c r="D12" s="28"/>
      <c r="E12" s="109"/>
      <c r="F12" s="109"/>
      <c r="G12" s="5"/>
      <c r="H12" s="18"/>
      <c r="I12" s="18"/>
      <c r="J12" s="180"/>
      <c r="K12" s="180"/>
      <c r="L12" s="180"/>
      <c r="M12" s="18"/>
      <c r="N12" s="14"/>
    </row>
    <row r="13" spans="1:14" ht="26.25" hidden="1">
      <c r="A13" s="5"/>
      <c r="B13" s="96"/>
      <c r="C13" s="96"/>
      <c r="D13" s="96"/>
      <c r="E13" s="96"/>
      <c r="F13" s="96"/>
      <c r="G13" s="18"/>
      <c r="H13" s="18"/>
      <c r="I13" s="18"/>
      <c r="J13" s="180"/>
      <c r="K13" s="180"/>
      <c r="L13" s="180"/>
      <c r="M13" s="18"/>
      <c r="N13" s="14"/>
    </row>
    <row r="14" spans="1:14" ht="26.25" hidden="1">
      <c r="A14" s="5"/>
      <c r="B14" s="112"/>
      <c r="C14" s="112"/>
      <c r="D14" s="112"/>
      <c r="E14" s="112"/>
      <c r="F14" s="112"/>
      <c r="G14" s="18"/>
      <c r="H14" s="18"/>
      <c r="I14" s="18"/>
      <c r="J14" s="180"/>
      <c r="K14" s="180"/>
      <c r="L14" s="180"/>
      <c r="M14" s="18"/>
      <c r="N14" s="14"/>
    </row>
    <row r="15" spans="1:14" ht="26.25" hidden="1">
      <c r="A15" s="5"/>
      <c r="B15" s="113"/>
      <c r="C15" s="113"/>
      <c r="D15" s="113"/>
      <c r="E15" s="113"/>
      <c r="F15" s="114"/>
      <c r="G15" s="18"/>
      <c r="H15" s="18"/>
      <c r="I15" s="18"/>
      <c r="J15" s="180"/>
      <c r="K15" s="180"/>
      <c r="L15" s="180"/>
      <c r="M15" s="18"/>
      <c r="N15" s="14"/>
    </row>
    <row r="16" spans="1:14" ht="26.25" hidden="1">
      <c r="A16" s="31"/>
      <c r="B16" s="115"/>
      <c r="C16" s="18"/>
      <c r="D16" s="18"/>
      <c r="E16" s="18"/>
      <c r="F16" s="18"/>
      <c r="G16" s="18"/>
      <c r="H16" s="18"/>
      <c r="I16" s="18"/>
      <c r="J16" s="180"/>
      <c r="K16" s="180"/>
      <c r="L16" s="180"/>
      <c r="M16" s="18"/>
      <c r="N16" s="14"/>
    </row>
    <row r="17" spans="1:57" ht="26.25" hidden="1">
      <c r="A17" s="5"/>
      <c r="B17" s="5"/>
      <c r="C17" s="5"/>
      <c r="D17" s="5"/>
      <c r="E17" s="5"/>
      <c r="F17" s="18"/>
      <c r="G17" s="18"/>
      <c r="H17" s="18"/>
      <c r="I17" s="18"/>
      <c r="J17" s="180"/>
      <c r="K17" s="180"/>
      <c r="L17" s="180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26.25" hidden="1">
      <c r="A18" s="5"/>
      <c r="B18" s="5"/>
      <c r="C18" s="5"/>
      <c r="D18" s="5"/>
      <c r="E18" s="5"/>
      <c r="F18" s="5"/>
      <c r="G18" s="5"/>
      <c r="H18" s="5"/>
      <c r="I18" s="5"/>
      <c r="J18" s="174"/>
      <c r="K18" s="181"/>
      <c r="L18" s="180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26.25" hidden="1">
      <c r="A19" s="5"/>
      <c r="B19" s="5"/>
      <c r="C19" s="5"/>
      <c r="D19" s="5"/>
      <c r="E19" s="5"/>
      <c r="F19" s="5"/>
      <c r="G19" s="5"/>
      <c r="H19" s="33"/>
      <c r="I19" s="5"/>
      <c r="J19" s="181"/>
      <c r="K19" s="181"/>
      <c r="L19" s="180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26.25" hidden="1">
      <c r="A20" s="5"/>
      <c r="B20" s="5"/>
      <c r="C20" s="5"/>
      <c r="D20" s="5"/>
      <c r="E20" s="5"/>
      <c r="F20" s="5"/>
      <c r="G20" s="5"/>
      <c r="H20" s="32"/>
      <c r="I20" s="5"/>
      <c r="J20" s="181"/>
      <c r="K20" s="182"/>
      <c r="L20" s="180"/>
      <c r="M20" s="18"/>
      <c r="N20" s="14"/>
      <c r="BB20" s="14"/>
      <c r="BC20" s="14"/>
      <c r="BD20" s="33" t="s">
        <v>90</v>
      </c>
      <c r="BE20" s="41">
        <v>74</v>
      </c>
    </row>
    <row r="21" spans="1:57" ht="26.25">
      <c r="A21" s="5"/>
      <c r="B21" s="5"/>
      <c r="C21" s="5"/>
      <c r="D21" s="5"/>
      <c r="E21" s="5"/>
      <c r="F21" s="5"/>
      <c r="G21" s="25"/>
      <c r="H21" s="33"/>
      <c r="I21" s="5"/>
      <c r="J21" s="174"/>
      <c r="K21" s="181"/>
      <c r="L21" s="180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6"/>
      <c r="B22" s="116"/>
      <c r="C22" s="116"/>
      <c r="D22" s="116"/>
      <c r="E22" s="117"/>
      <c r="F22" s="55" t="s">
        <v>11</v>
      </c>
      <c r="G22" s="55" t="s">
        <v>12</v>
      </c>
      <c r="H22" s="55" t="s">
        <v>11</v>
      </c>
      <c r="I22" s="118"/>
      <c r="J22" s="118"/>
      <c r="K22" s="119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8"/>
      <c r="E23" s="120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1"/>
      <c r="B25" s="36"/>
      <c r="C25" s="36"/>
      <c r="D25" s="36"/>
      <c r="E25" s="122"/>
      <c r="F25" s="36"/>
      <c r="G25" s="36"/>
      <c r="H25" s="36"/>
      <c r="I25" s="36"/>
      <c r="J25" s="36"/>
      <c r="K25" s="123"/>
      <c r="L25" s="104"/>
      <c r="M25" s="104"/>
      <c r="N25" s="27"/>
    </row>
    <row r="26" spans="1:55" ht="15" customHeight="1" thickTop="1">
      <c r="A26" s="83">
        <v>2</v>
      </c>
      <c r="B26" s="124">
        <v>6.820339999999999</v>
      </c>
      <c r="C26" s="125">
        <v>1072.46</v>
      </c>
      <c r="D26" s="126">
        <v>5.116093333333333</v>
      </c>
      <c r="E26" s="127">
        <v>24407</v>
      </c>
      <c r="F26" s="84">
        <v>7.135125514664579</v>
      </c>
      <c r="G26" s="84">
        <v>138.28722912870262</v>
      </c>
      <c r="H26" s="85">
        <v>1109.565132586189</v>
      </c>
      <c r="I26" s="86">
        <v>115.82501434842727</v>
      </c>
      <c r="J26" s="87">
        <v>0.1552614133356934</v>
      </c>
      <c r="K26" s="86">
        <v>10.436438149595466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4">
        <v>17.445899999999998</v>
      </c>
      <c r="C27" s="125">
        <v>1072.6633333333332</v>
      </c>
      <c r="D27" s="126">
        <v>5.117596666666667</v>
      </c>
      <c r="E27" s="127">
        <v>24516</v>
      </c>
      <c r="F27" s="84">
        <v>18.251096897850662</v>
      </c>
      <c r="G27" s="84">
        <v>122.34194966496035</v>
      </c>
      <c r="H27" s="85">
        <v>1109.77550087681</v>
      </c>
      <c r="I27" s="86">
        <v>262.0542217859905</v>
      </c>
      <c r="J27" s="87">
        <v>0.35127911767559045</v>
      </c>
      <c r="K27" s="86">
        <v>23.611928831117268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4">
        <v>27.34136666666667</v>
      </c>
      <c r="C28" s="125">
        <v>1064.1433333333334</v>
      </c>
      <c r="D28" s="126">
        <v>5.075036666666667</v>
      </c>
      <c r="E28" s="127">
        <v>24624</v>
      </c>
      <c r="F28" s="84">
        <v>28.60327826899142</v>
      </c>
      <c r="G28" s="84">
        <v>106.50425772601939</v>
      </c>
      <c r="H28" s="85">
        <v>1100.960724633748</v>
      </c>
      <c r="I28" s="86">
        <v>357.5161233372607</v>
      </c>
      <c r="J28" s="87">
        <v>0.47924413315986675</v>
      </c>
      <c r="K28" s="86">
        <v>32.473162588109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4">
        <v>40.352</v>
      </c>
      <c r="C29" s="125">
        <v>1026.3333333333333</v>
      </c>
      <c r="D29" s="126">
        <v>4.88327</v>
      </c>
      <c r="E29" s="127">
        <v>25188</v>
      </c>
      <c r="F29" s="84">
        <v>42.21440350008138</v>
      </c>
      <c r="G29" s="84">
        <v>82.49864466067076</v>
      </c>
      <c r="H29" s="85">
        <v>1061.8425685597836</v>
      </c>
      <c r="I29" s="86">
        <v>408.7196782119284</v>
      </c>
      <c r="J29" s="87">
        <v>0.5478816061822097</v>
      </c>
      <c r="K29" s="86">
        <v>38.4920403907258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4">
        <v>47.34236666666666</v>
      </c>
      <c r="C30" s="125">
        <v>987.328</v>
      </c>
      <c r="D30" s="126">
        <v>4.691003333333334</v>
      </c>
      <c r="E30" s="127">
        <v>25665</v>
      </c>
      <c r="F30" s="84">
        <v>49.52740308077591</v>
      </c>
      <c r="G30" s="84">
        <v>68.43556156931807</v>
      </c>
      <c r="H30" s="85">
        <v>1021.4877228298092</v>
      </c>
      <c r="I30" s="86">
        <v>397.79032138157527</v>
      </c>
      <c r="J30" s="87">
        <v>0.5332309938090821</v>
      </c>
      <c r="K30" s="86">
        <v>38.94047011819902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4">
        <v>53.81266666666667</v>
      </c>
      <c r="C31" s="125">
        <v>937.3393333333333</v>
      </c>
      <c r="D31" s="126">
        <v>4.436653333333333</v>
      </c>
      <c r="E31" s="127">
        <v>26448</v>
      </c>
      <c r="F31" s="84">
        <v>56.29633287277077</v>
      </c>
      <c r="G31" s="84">
        <v>53.47791024452558</v>
      </c>
      <c r="H31" s="85">
        <v>969.769540745809</v>
      </c>
      <c r="I31" s="86">
        <v>353.3494661537364</v>
      </c>
      <c r="J31" s="87">
        <v>0.47365880181465997</v>
      </c>
      <c r="K31" s="86">
        <v>36.431955555749994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4">
        <v>60.173</v>
      </c>
      <c r="C32" s="125">
        <v>875.9683333333334</v>
      </c>
      <c r="D32" s="126">
        <v>4.129226666666667</v>
      </c>
      <c r="E32" s="127">
        <v>27472</v>
      </c>
      <c r="F32" s="84">
        <v>62.95022060394522</v>
      </c>
      <c r="G32" s="84">
        <v>39.17882569805914</v>
      </c>
      <c r="H32" s="85">
        <v>906.2752176456961</v>
      </c>
      <c r="I32" s="86">
        <v>289.45317021460556</v>
      </c>
      <c r="J32" s="87">
        <v>0.38800693058258123</v>
      </c>
      <c r="K32" s="86">
        <v>31.937955479193395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4">
        <v>67.29336666666667</v>
      </c>
      <c r="C33" s="125">
        <v>829.7066666666666</v>
      </c>
      <c r="D33" s="126">
        <v>3.8999099999999998</v>
      </c>
      <c r="E33" s="127">
        <v>28764</v>
      </c>
      <c r="F33" s="84">
        <v>70.39922019591579</v>
      </c>
      <c r="G33" s="84">
        <v>26.417252450230322</v>
      </c>
      <c r="H33" s="85">
        <v>858.4129828689602</v>
      </c>
      <c r="I33" s="86">
        <v>218.25569368794342</v>
      </c>
      <c r="J33" s="87">
        <v>0.29256795400528607</v>
      </c>
      <c r="K33" s="86">
        <v>25.44691254011281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4">
        <v>73.9237</v>
      </c>
      <c r="C34" s="125">
        <v>759.0169999999999</v>
      </c>
      <c r="D34" s="126">
        <v>3.54792</v>
      </c>
      <c r="E34" s="127">
        <v>29818</v>
      </c>
      <c r="F34" s="84">
        <v>77.33556948897122</v>
      </c>
      <c r="G34" s="84">
        <v>15.683380892317963</v>
      </c>
      <c r="H34" s="85">
        <v>785.2775844695108</v>
      </c>
      <c r="I34" s="86">
        <v>142.33731325077102</v>
      </c>
      <c r="J34" s="87">
        <v>0.19080068800371444</v>
      </c>
      <c r="K34" s="86">
        <v>18.170119550565907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4">
        <v>80.079</v>
      </c>
      <c r="C35" s="125">
        <v>678.343</v>
      </c>
      <c r="D35" s="126">
        <v>3.15087</v>
      </c>
      <c r="E35" s="127">
        <v>31838</v>
      </c>
      <c r="F35" s="84">
        <v>83.77496079210489</v>
      </c>
      <c r="G35" s="84">
        <v>7.552654460144255</v>
      </c>
      <c r="H35" s="85">
        <v>701.8124132684793</v>
      </c>
      <c r="I35" s="86">
        <v>74.25262317284225</v>
      </c>
      <c r="J35" s="87">
        <v>0.09953434741667862</v>
      </c>
      <c r="K35" s="86">
        <v>10.582943987141473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4">
        <v>87.13433333333334</v>
      </c>
      <c r="C36" s="125">
        <v>637.1403333333334</v>
      </c>
      <c r="D36" s="126">
        <v>2.94959</v>
      </c>
      <c r="E36" s="127">
        <v>33096</v>
      </c>
      <c r="F36" s="84">
        <v>91.15592550663969</v>
      </c>
      <c r="G36" s="84">
        <v>0</v>
      </c>
      <c r="H36" s="85">
        <v>659.1842105355993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8"/>
      <c r="C37" s="129"/>
      <c r="D37" s="130"/>
      <c r="E37" s="131"/>
      <c r="F37" s="129" t="s">
        <v>99</v>
      </c>
      <c r="G37" s="132">
        <v>410.34653688281475</v>
      </c>
      <c r="H37" s="133"/>
      <c r="I37" s="134"/>
      <c r="J37" s="135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6"/>
      <c r="G38" s="136"/>
      <c r="H38" s="5"/>
      <c r="I38" s="136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7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0.5925645177630747</v>
      </c>
      <c r="BD41" s="5">
        <f aca="true" t="shared" si="0" ref="BD41:BD50">IF(ISERR(($BE$21*0.4912-B26*0.03607)/($BE$21*0.4912)),0,($BE$21*0.4912-B26*0.03607)/($BE$21*0.4912))</f>
        <v>0.9824046512750318</v>
      </c>
      <c r="BF41">
        <f aca="true" t="shared" si="1" ref="BF41:BF50">(I26*63025)/(746*E26)</f>
        <v>0.400923938848776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8"/>
      <c r="M42" s="5"/>
      <c r="BA42" s="5">
        <f>COUNT(B28:B$36)</f>
        <v>9</v>
      </c>
      <c r="BB42" s="5">
        <f>(0.5719*BD42-0.582)/(BD42-1.0165)</f>
        <v>0.582689734870055</v>
      </c>
      <c r="BD42" s="5">
        <f t="shared" si="0"/>
        <v>0.9549924645514856</v>
      </c>
      <c r="BF42">
        <f t="shared" si="1"/>
        <v>0.9030578557474339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0.5834821873889557</v>
      </c>
      <c r="BD43" s="5">
        <f t="shared" si="0"/>
        <v>0.9294637978286685</v>
      </c>
      <c r="BF43">
        <f t="shared" si="1"/>
        <v>1.2266228676251059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8"/>
      <c r="N44" s="30"/>
      <c r="BA44" s="5">
        <f>COUNT(B30:B$36)</f>
        <v>7</v>
      </c>
      <c r="BB44" s="5">
        <f>(0.5687*BD44-0.5785)/(BD44-1.0146)</f>
        <v>0.5813112998445817</v>
      </c>
      <c r="BD44" s="5">
        <f t="shared" si="0"/>
        <v>0.895898516532913</v>
      </c>
      <c r="BF44">
        <f t="shared" si="1"/>
        <v>1.3709003584895094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6"/>
      <c r="C45" s="136"/>
      <c r="D45" s="136"/>
      <c r="E45" s="136"/>
      <c r="F45" s="136"/>
      <c r="G45" s="136"/>
      <c r="H45" s="136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0.5814730595301393</v>
      </c>
      <c r="BD45" s="5">
        <f t="shared" si="0"/>
        <v>0.8778645271400978</v>
      </c>
      <c r="BF45">
        <f t="shared" si="1"/>
        <v>1.3094441217540387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6"/>
      <c r="C46" s="136"/>
      <c r="D46" s="136"/>
      <c r="E46" s="136"/>
      <c r="F46" s="136"/>
      <c r="G46" s="136"/>
      <c r="H46" s="136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0.5801045936842145</v>
      </c>
      <c r="BD46" s="5">
        <f t="shared" si="0"/>
        <v>0.8611722236984568</v>
      </c>
      <c r="BF46">
        <f t="shared" si="1"/>
        <v>1.1287184658336715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0.5787408989403667</v>
      </c>
      <c r="BD47" s="5">
        <f t="shared" si="0"/>
        <v>0.8447636160620284</v>
      </c>
      <c r="BF47">
        <f t="shared" si="1"/>
        <v>0.8901476703540762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0.5765624269103524</v>
      </c>
      <c r="BD48" s="5">
        <f t="shared" si="0"/>
        <v>0.8263942481786621</v>
      </c>
      <c r="BF48">
        <f t="shared" si="1"/>
        <v>0.6410476742171866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0.58062411793878</v>
      </c>
      <c r="BD49" s="5">
        <f t="shared" si="0"/>
        <v>0.8092890852157042</v>
      </c>
      <c r="BF49">
        <f t="shared" si="1"/>
        <v>0.40328705350573835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0.6044985918725634</v>
      </c>
      <c r="BD50" s="5">
        <f t="shared" si="0"/>
        <v>0.7934094296550143</v>
      </c>
      <c r="BF50">
        <f t="shared" si="1"/>
        <v>0.19703348972724952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18"/>
      <c r="J55" s="118"/>
      <c r="K55" s="119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39"/>
      <c r="E56" s="140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1">
        <f>AIRFLOW!B26*25.4</f>
        <v>173.23663599999998</v>
      </c>
      <c r="C58" s="142">
        <f>AIRFLOW!C26</f>
        <v>1072.46</v>
      </c>
      <c r="D58" s="143">
        <f>AIRFLOW!D26</f>
        <v>5.116093333333333</v>
      </c>
      <c r="E58" s="144">
        <f>AIRFLOW!E26</f>
        <v>24407</v>
      </c>
      <c r="F58" s="74">
        <f>25.4*AIRFLOW!F26</f>
        <v>181.23218807248028</v>
      </c>
      <c r="G58" s="75">
        <f>AIRFLOW!G26*0.472</f>
        <v>65.27157214874764</v>
      </c>
      <c r="H58" s="74">
        <f>AIRFLOW!H26</f>
        <v>1109.565132586189</v>
      </c>
      <c r="I58" s="75">
        <f>AIRFLOW!I26</f>
        <v>115.82501434842727</v>
      </c>
      <c r="J58" s="76">
        <f>AIRFLOW!J26</f>
        <v>0.1552614133356934</v>
      </c>
      <c r="K58" s="77">
        <f>AIRFLOW!K26</f>
        <v>10.436438149595466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1">
        <f>AIRFLOW!B27*25.4</f>
        <v>443.12585999999993</v>
      </c>
      <c r="C59" s="142">
        <f>AIRFLOW!C27</f>
        <v>1072.6633333333332</v>
      </c>
      <c r="D59" s="143">
        <f>AIRFLOW!D27</f>
        <v>5.117596666666667</v>
      </c>
      <c r="E59" s="144">
        <f>AIRFLOW!E27</f>
        <v>24516</v>
      </c>
      <c r="F59" s="74">
        <f>25.4*AIRFLOW!F27</f>
        <v>463.5778612054068</v>
      </c>
      <c r="G59" s="75">
        <f>AIRFLOW!G27*0.472</f>
        <v>57.74540024186128</v>
      </c>
      <c r="H59" s="74">
        <f>AIRFLOW!H27</f>
        <v>1109.77550087681</v>
      </c>
      <c r="I59" s="75">
        <f>AIRFLOW!I27</f>
        <v>262.0542217859905</v>
      </c>
      <c r="J59" s="76">
        <f>AIRFLOW!J27</f>
        <v>0.35127911767559045</v>
      </c>
      <c r="K59" s="77">
        <f>AIRFLOW!K27</f>
        <v>23.611928831117268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1">
        <f>AIRFLOW!B28*25.4</f>
        <v>694.4707133333334</v>
      </c>
      <c r="C60" s="142">
        <f>AIRFLOW!C28</f>
        <v>1064.1433333333334</v>
      </c>
      <c r="D60" s="143">
        <f>AIRFLOW!D28</f>
        <v>5.075036666666667</v>
      </c>
      <c r="E60" s="144">
        <f>AIRFLOW!E28</f>
        <v>24624</v>
      </c>
      <c r="F60" s="74">
        <f>25.4*AIRFLOW!F28</f>
        <v>726.523268032382</v>
      </c>
      <c r="G60" s="75">
        <f>AIRFLOW!G28*0.472</f>
        <v>50.270009646681146</v>
      </c>
      <c r="H60" s="74">
        <f>AIRFLOW!H28</f>
        <v>1100.960724633748</v>
      </c>
      <c r="I60" s="75">
        <f>AIRFLOW!I28</f>
        <v>357.5161233372607</v>
      </c>
      <c r="J60" s="76">
        <f>AIRFLOW!J28</f>
        <v>0.47924413315986675</v>
      </c>
      <c r="K60" s="77">
        <f>AIRFLOW!K28</f>
        <v>32.473162588109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1">
        <f>AIRFLOW!B29*25.4</f>
        <v>1024.9407999999999</v>
      </c>
      <c r="C61" s="142">
        <f>AIRFLOW!C29</f>
        <v>1026.3333333333333</v>
      </c>
      <c r="D61" s="143">
        <f>AIRFLOW!D29</f>
        <v>4.88327</v>
      </c>
      <c r="E61" s="144">
        <f>AIRFLOW!E29</f>
        <v>25188</v>
      </c>
      <c r="F61" s="74">
        <f>25.4*AIRFLOW!F29</f>
        <v>1072.245848902067</v>
      </c>
      <c r="G61" s="75">
        <f>AIRFLOW!G29*0.472</f>
        <v>38.9393602798366</v>
      </c>
      <c r="H61" s="74">
        <f>AIRFLOW!H29</f>
        <v>1061.8425685597836</v>
      </c>
      <c r="I61" s="75">
        <f>AIRFLOW!I29</f>
        <v>408.7196782119284</v>
      </c>
      <c r="J61" s="76">
        <f>AIRFLOW!J29</f>
        <v>0.5478816061822097</v>
      </c>
      <c r="K61" s="77">
        <f>AIRFLOW!K29</f>
        <v>38.4920403907258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1">
        <f>AIRFLOW!B30*25.4</f>
        <v>1202.4961133333331</v>
      </c>
      <c r="C62" s="142">
        <f>AIRFLOW!C30</f>
        <v>987.328</v>
      </c>
      <c r="D62" s="143">
        <f>AIRFLOW!D30</f>
        <v>4.691003333333334</v>
      </c>
      <c r="E62" s="144">
        <f>AIRFLOW!E30</f>
        <v>25665</v>
      </c>
      <c r="F62" s="74">
        <f>25.4*AIRFLOW!F30</f>
        <v>1257.9960382517081</v>
      </c>
      <c r="G62" s="75">
        <f>AIRFLOW!G30*0.472</f>
        <v>32.301585060718125</v>
      </c>
      <c r="H62" s="74">
        <f>AIRFLOW!H30</f>
        <v>1021.4877228298092</v>
      </c>
      <c r="I62" s="75">
        <f>AIRFLOW!I30</f>
        <v>397.79032138157527</v>
      </c>
      <c r="J62" s="76">
        <f>AIRFLOW!J30</f>
        <v>0.5332309938090821</v>
      </c>
      <c r="K62" s="77">
        <f>AIRFLOW!K30</f>
        <v>38.94047011819902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1">
        <f>AIRFLOW!B31*25.4</f>
        <v>1366.8417333333334</v>
      </c>
      <c r="C63" s="142">
        <f>AIRFLOW!C31</f>
        <v>937.3393333333333</v>
      </c>
      <c r="D63" s="143">
        <f>AIRFLOW!D31</f>
        <v>4.436653333333333</v>
      </c>
      <c r="E63" s="144">
        <f>AIRFLOW!E31</f>
        <v>26448</v>
      </c>
      <c r="F63" s="74">
        <f>25.4*AIRFLOW!F31</f>
        <v>1429.9268549683775</v>
      </c>
      <c r="G63" s="75">
        <f>AIRFLOW!G31*0.472</f>
        <v>25.241573635416074</v>
      </c>
      <c r="H63" s="74">
        <f>AIRFLOW!H31</f>
        <v>969.769540745809</v>
      </c>
      <c r="I63" s="75">
        <f>AIRFLOW!I31</f>
        <v>353.3494661537364</v>
      </c>
      <c r="J63" s="76">
        <f>AIRFLOW!J31</f>
        <v>0.47365880181465997</v>
      </c>
      <c r="K63" s="77">
        <f>AIRFLOW!K31</f>
        <v>36.431955555749994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1">
        <f>AIRFLOW!B32*25.4</f>
        <v>1528.3942</v>
      </c>
      <c r="C64" s="142">
        <f>AIRFLOW!C32</f>
        <v>875.9683333333334</v>
      </c>
      <c r="D64" s="143">
        <f>AIRFLOW!D32</f>
        <v>4.129226666666667</v>
      </c>
      <c r="E64" s="144">
        <f>AIRFLOW!E32</f>
        <v>27472</v>
      </c>
      <c r="F64" s="74">
        <f>25.4*AIRFLOW!F32</f>
        <v>1598.9356033402084</v>
      </c>
      <c r="G64" s="75">
        <f>AIRFLOW!G32*0.472</f>
        <v>18.492405729483913</v>
      </c>
      <c r="H64" s="74">
        <f>AIRFLOW!H32</f>
        <v>906.2752176456961</v>
      </c>
      <c r="I64" s="75">
        <f>AIRFLOW!I32</f>
        <v>289.45317021460556</v>
      </c>
      <c r="J64" s="76">
        <f>AIRFLOW!J32</f>
        <v>0.38800693058258123</v>
      </c>
      <c r="K64" s="77">
        <f>AIRFLOW!K32</f>
        <v>31.937955479193395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1">
        <f>AIRFLOW!B33*25.4</f>
        <v>1709.2515133333334</v>
      </c>
      <c r="C65" s="142">
        <f>AIRFLOW!C33</f>
        <v>829.7066666666666</v>
      </c>
      <c r="D65" s="143">
        <f>AIRFLOW!D33</f>
        <v>3.8999099999999998</v>
      </c>
      <c r="E65" s="144">
        <f>AIRFLOW!E33</f>
        <v>28764</v>
      </c>
      <c r="F65" s="74">
        <f>25.4*AIRFLOW!F33</f>
        <v>1788.140192976261</v>
      </c>
      <c r="G65" s="75">
        <f>AIRFLOW!G33*0.472</f>
        <v>12.468943156508711</v>
      </c>
      <c r="H65" s="74">
        <f>AIRFLOW!H33</f>
        <v>858.4129828689602</v>
      </c>
      <c r="I65" s="75">
        <f>AIRFLOW!I33</f>
        <v>218.25569368794342</v>
      </c>
      <c r="J65" s="76">
        <f>AIRFLOW!J33</f>
        <v>0.29256795400528607</v>
      </c>
      <c r="K65" s="77">
        <f>AIRFLOW!K33</f>
        <v>25.44691254011281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1">
        <f>AIRFLOW!B34*25.4</f>
        <v>1877.6619799999999</v>
      </c>
      <c r="C66" s="142">
        <f>AIRFLOW!C34</f>
        <v>759.0169999999999</v>
      </c>
      <c r="D66" s="143">
        <f>AIRFLOW!D34</f>
        <v>3.54792</v>
      </c>
      <c r="E66" s="144">
        <f>AIRFLOW!E34</f>
        <v>29818</v>
      </c>
      <c r="F66" s="74">
        <f>25.4*AIRFLOW!F34</f>
        <v>1964.3234650198688</v>
      </c>
      <c r="G66" s="75">
        <f>AIRFLOW!G34*0.472</f>
        <v>7.402555781174078</v>
      </c>
      <c r="H66" s="74">
        <f>AIRFLOW!H34</f>
        <v>785.2775844695108</v>
      </c>
      <c r="I66" s="75">
        <f>AIRFLOW!I34</f>
        <v>142.33731325077102</v>
      </c>
      <c r="J66" s="76">
        <f>AIRFLOW!J34</f>
        <v>0.19080068800371444</v>
      </c>
      <c r="K66" s="77">
        <f>AIRFLOW!K34</f>
        <v>18.170119550565907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1">
        <f>AIRFLOW!B35*25.4</f>
        <v>2034.0065999999997</v>
      </c>
      <c r="C67" s="142">
        <f>AIRFLOW!C35</f>
        <v>678.343</v>
      </c>
      <c r="D67" s="143">
        <f>AIRFLOW!D35</f>
        <v>3.15087</v>
      </c>
      <c r="E67" s="144">
        <f>AIRFLOW!E35</f>
        <v>31838</v>
      </c>
      <c r="F67" s="74">
        <f>25.4*AIRFLOW!F35</f>
        <v>2127.884004119464</v>
      </c>
      <c r="G67" s="75">
        <f>AIRFLOW!G35*0.472</f>
        <v>3.564852905188088</v>
      </c>
      <c r="H67" s="74">
        <f>AIRFLOW!H35</f>
        <v>701.8124132684793</v>
      </c>
      <c r="I67" s="75">
        <f>AIRFLOW!I35</f>
        <v>74.25262317284225</v>
      </c>
      <c r="J67" s="76">
        <f>AIRFLOW!J35</f>
        <v>0.09953434741667862</v>
      </c>
      <c r="K67" s="77">
        <f>AIRFLOW!K35</f>
        <v>10.582943987141473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1">
        <f>AIRFLOW!B36*25.4</f>
        <v>2213.212066666667</v>
      </c>
      <c r="C68" s="142">
        <f>AIRFLOW!C36</f>
        <v>637.1403333333334</v>
      </c>
      <c r="D68" s="143">
        <f>AIRFLOW!D36</f>
        <v>2.94959</v>
      </c>
      <c r="E68" s="144">
        <f>AIRFLOW!E36</f>
        <v>33096</v>
      </c>
      <c r="F68" s="74">
        <f>25.4*AIRFLOW!F36</f>
        <v>2315.360507868648</v>
      </c>
      <c r="G68" s="75">
        <f>AIRFLOW!G36*0.472</f>
        <v>0</v>
      </c>
      <c r="H68" s="74">
        <f>AIRFLOW!H36</f>
        <v>659.1842105355993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8"/>
      <c r="C69" s="145"/>
      <c r="D69" s="130"/>
      <c r="E69" s="131"/>
      <c r="F69" s="129" t="s">
        <v>99</v>
      </c>
      <c r="G69" s="132">
        <f>G37</f>
        <v>410.34653688281475</v>
      </c>
      <c r="H69" s="133"/>
      <c r="I69" s="134"/>
      <c r="J69" s="135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1"/>
      <c r="B71" s="151"/>
      <c r="C71" s="151"/>
      <c r="D71" s="151"/>
      <c r="E71" s="152"/>
      <c r="F71" s="69" t="s">
        <v>11</v>
      </c>
      <c r="G71" s="55" t="s">
        <v>12</v>
      </c>
      <c r="H71" s="55" t="s">
        <v>11</v>
      </c>
      <c r="I71" s="118"/>
      <c r="J71" s="118"/>
      <c r="K71" s="119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39"/>
      <c r="E72" s="140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6">
        <f>AIRFLOW!B26*(0.07355)/(0.2952998)</f>
        <v>1.6987346655839253</v>
      </c>
      <c r="C74" s="142">
        <f>AIRFLOW!C26</f>
        <v>1072.46</v>
      </c>
      <c r="D74" s="143">
        <f>AIRFLOW!D26</f>
        <v>5.116093333333333</v>
      </c>
      <c r="E74" s="147">
        <f>AIRFLOW!E26</f>
        <v>24407</v>
      </c>
      <c r="F74" s="80">
        <f>AIRFLOW!F26*(0.07355/0.2952998)</f>
        <v>1.777137951341585</v>
      </c>
      <c r="G74" s="80">
        <f>AIRFLOW!G26*0.472*(0.001*3600)</f>
        <v>234.9776597354915</v>
      </c>
      <c r="H74" s="79">
        <f>AIRFLOW!H26</f>
        <v>1109.565132586189</v>
      </c>
      <c r="I74" s="81">
        <f>AIRFLOW!I26</f>
        <v>115.82501434842727</v>
      </c>
      <c r="J74" s="82">
        <f>AIRFLOW!J26</f>
        <v>0.1552614133356934</v>
      </c>
      <c r="K74" s="80">
        <f>AIRFLOW!K26</f>
        <v>10.436438149595466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6">
        <f>AIRFLOW!B27*(0.07355)/(0.2952998)</f>
        <v>4.3452313377794365</v>
      </c>
      <c r="C75" s="142">
        <f>AIRFLOW!C27</f>
        <v>1072.6633333333332</v>
      </c>
      <c r="D75" s="143">
        <f>AIRFLOW!D27</f>
        <v>5.117596666666667</v>
      </c>
      <c r="E75" s="147">
        <f>AIRFLOW!E27</f>
        <v>24516</v>
      </c>
      <c r="F75" s="80">
        <f>AIRFLOW!F27*(0.07355/0.2952998)</f>
        <v>4.545780853346044</v>
      </c>
      <c r="G75" s="80">
        <f>AIRFLOW!G27*0.472*(0.001*3600)</f>
        <v>207.8834408707006</v>
      </c>
      <c r="H75" s="79">
        <f>AIRFLOW!H27</f>
        <v>1109.77550087681</v>
      </c>
      <c r="I75" s="81">
        <f>AIRFLOW!I27</f>
        <v>262.0542217859905</v>
      </c>
      <c r="J75" s="82">
        <f>AIRFLOW!J27</f>
        <v>0.35127911767559045</v>
      </c>
      <c r="K75" s="80">
        <f>AIRFLOW!K27</f>
        <v>23.611928831117268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6">
        <f>AIRFLOW!B28*(0.07355)/(0.2952998)</f>
        <v>6.809884457535472</v>
      </c>
      <c r="C76" s="142">
        <f>AIRFLOW!C28</f>
        <v>1064.1433333333334</v>
      </c>
      <c r="D76" s="143">
        <f>AIRFLOW!D28</f>
        <v>5.075036666666667</v>
      </c>
      <c r="E76" s="147">
        <f>AIRFLOW!E28</f>
        <v>24624</v>
      </c>
      <c r="F76" s="80">
        <f>AIRFLOW!F28*(0.07355/0.2952998)</f>
        <v>7.124187407794787</v>
      </c>
      <c r="G76" s="80">
        <f>AIRFLOW!G28*0.472*(0.001*3600)</f>
        <v>180.97203472805214</v>
      </c>
      <c r="H76" s="79">
        <f>AIRFLOW!H28</f>
        <v>1100.960724633748</v>
      </c>
      <c r="I76" s="81">
        <f>AIRFLOW!I28</f>
        <v>357.5161233372607</v>
      </c>
      <c r="J76" s="82">
        <f>AIRFLOW!J28</f>
        <v>0.47924413315986675</v>
      </c>
      <c r="K76" s="80">
        <f>AIRFLOW!K28</f>
        <v>32.473162588109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6">
        <f>AIRFLOW!B29*(0.07355)/(0.2952998)</f>
        <v>10.050428750713682</v>
      </c>
      <c r="C77" s="142">
        <f>AIRFLOW!C29</f>
        <v>1026.3333333333333</v>
      </c>
      <c r="D77" s="143">
        <f>AIRFLOW!D29</f>
        <v>4.88327</v>
      </c>
      <c r="E77" s="147">
        <f>AIRFLOW!E29</f>
        <v>25188</v>
      </c>
      <c r="F77" s="80">
        <f>AIRFLOW!F29*(0.07355/0.2952998)</f>
        <v>10.514295564815777</v>
      </c>
      <c r="G77" s="80">
        <f>AIRFLOW!G29*0.472*(0.001*3600)</f>
        <v>140.18169700741177</v>
      </c>
      <c r="H77" s="79">
        <f>AIRFLOW!H29</f>
        <v>1061.8425685597836</v>
      </c>
      <c r="I77" s="81">
        <f>AIRFLOW!I29</f>
        <v>408.7196782119284</v>
      </c>
      <c r="J77" s="82">
        <f>AIRFLOW!J29</f>
        <v>0.5478816061822097</v>
      </c>
      <c r="K77" s="80">
        <f>AIRFLOW!K29</f>
        <v>38.4920403907258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6">
        <f>AIRFLOW!B30*(0.07355)/(0.2952998)</f>
        <v>11.791511773232942</v>
      </c>
      <c r="C78" s="142">
        <f>AIRFLOW!C30</f>
        <v>987.328</v>
      </c>
      <c r="D78" s="143">
        <f>AIRFLOW!D30</f>
        <v>4.691003333333334</v>
      </c>
      <c r="E78" s="147">
        <f>AIRFLOW!E30</f>
        <v>25665</v>
      </c>
      <c r="F78" s="80">
        <f>AIRFLOW!F30*(0.07355/0.2952998)</f>
        <v>12.335736416316802</v>
      </c>
      <c r="G78" s="80">
        <f>AIRFLOW!G30*0.472*(0.001*3600)</f>
        <v>116.28570621858525</v>
      </c>
      <c r="H78" s="79">
        <f>AIRFLOW!H30</f>
        <v>1021.4877228298092</v>
      </c>
      <c r="I78" s="81">
        <f>AIRFLOW!I30</f>
        <v>397.79032138157527</v>
      </c>
      <c r="J78" s="82">
        <f>AIRFLOW!J30</f>
        <v>0.5332309938090821</v>
      </c>
      <c r="K78" s="80">
        <f>AIRFLOW!K30</f>
        <v>38.94047011819902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6">
        <f>AIRFLOW!B31*(0.07355)/(0.2952998)</f>
        <v>13.403062356741637</v>
      </c>
      <c r="C79" s="142">
        <f>AIRFLOW!C31</f>
        <v>937.3393333333333</v>
      </c>
      <c r="D79" s="143">
        <f>AIRFLOW!D31</f>
        <v>4.436653333333333</v>
      </c>
      <c r="E79" s="147">
        <f>AIRFLOW!E31</f>
        <v>26448</v>
      </c>
      <c r="F79" s="80">
        <f>AIRFLOW!F31*(0.07355/0.2952998)</f>
        <v>14.021666397309753</v>
      </c>
      <c r="G79" s="80">
        <f>AIRFLOW!G31*0.472*(0.001*3600)</f>
        <v>90.86966508749786</v>
      </c>
      <c r="H79" s="79">
        <f>AIRFLOW!H31</f>
        <v>969.769540745809</v>
      </c>
      <c r="I79" s="81">
        <f>AIRFLOW!I31</f>
        <v>353.3494661537364</v>
      </c>
      <c r="J79" s="82">
        <f>AIRFLOW!J31</f>
        <v>0.47365880181465997</v>
      </c>
      <c r="K79" s="80">
        <f>AIRFLOW!K31</f>
        <v>36.431955555749994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6">
        <f>AIRFLOW!B32*(0.07355)/(0.2952998)</f>
        <v>14.987223662190088</v>
      </c>
      <c r="C80" s="142">
        <f>AIRFLOW!C32</f>
        <v>875.9683333333334</v>
      </c>
      <c r="D80" s="143">
        <f>AIRFLOW!D32</f>
        <v>4.129226666666667</v>
      </c>
      <c r="E80" s="147">
        <f>AIRFLOW!E32</f>
        <v>27472</v>
      </c>
      <c r="F80" s="80">
        <f>AIRFLOW!F32*(0.07355/0.2952998)</f>
        <v>15.678942977340895</v>
      </c>
      <c r="G80" s="80">
        <f>AIRFLOW!G32*0.472*(0.001*3600)</f>
        <v>66.5726606261421</v>
      </c>
      <c r="H80" s="79">
        <f>AIRFLOW!H32</f>
        <v>906.2752176456961</v>
      </c>
      <c r="I80" s="81">
        <f>AIRFLOW!I32</f>
        <v>289.45317021460556</v>
      </c>
      <c r="J80" s="82">
        <f>AIRFLOW!J32</f>
        <v>0.38800693058258123</v>
      </c>
      <c r="K80" s="80">
        <f>AIRFLOW!K32</f>
        <v>31.937955479193395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6">
        <f>AIRFLOW!B33*(0.07355)/(0.2952998)</f>
        <v>16.760685643313455</v>
      </c>
      <c r="C81" s="142">
        <f>AIRFLOW!C33</f>
        <v>829.7066666666666</v>
      </c>
      <c r="D81" s="143">
        <f>AIRFLOW!D33</f>
        <v>3.8999099999999998</v>
      </c>
      <c r="E81" s="147">
        <f>AIRFLOW!E33</f>
        <v>28764</v>
      </c>
      <c r="F81" s="80">
        <f>AIRFLOW!F33*(0.07355/0.2952998)</f>
        <v>17.534257203728572</v>
      </c>
      <c r="G81" s="80">
        <f>AIRFLOW!G33*0.472*(0.001*3600)</f>
        <v>44.888195363431365</v>
      </c>
      <c r="H81" s="79">
        <f>AIRFLOW!H33</f>
        <v>858.4129828689602</v>
      </c>
      <c r="I81" s="81">
        <f>AIRFLOW!I33</f>
        <v>218.25569368794342</v>
      </c>
      <c r="J81" s="82">
        <f>AIRFLOW!J33</f>
        <v>0.29256795400528607</v>
      </c>
      <c r="K81" s="80">
        <f>AIRFLOW!K33</f>
        <v>25.44691254011281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6">
        <f>AIRFLOW!B34*(0.07355)/(0.2952998)</f>
        <v>18.4120955550935</v>
      </c>
      <c r="C82" s="142">
        <f>AIRFLOW!C34</f>
        <v>759.0169999999999</v>
      </c>
      <c r="D82" s="143">
        <f>AIRFLOW!D34</f>
        <v>3.54792</v>
      </c>
      <c r="E82" s="147">
        <f>AIRFLOW!E34</f>
        <v>29818</v>
      </c>
      <c r="F82" s="80">
        <f>AIRFLOW!F34*(0.07355/0.2952998)</f>
        <v>19.26188617775506</v>
      </c>
      <c r="G82" s="80">
        <f>AIRFLOW!G34*0.472*(0.001*3600)</f>
        <v>26.64920081222668</v>
      </c>
      <c r="H82" s="79">
        <f>AIRFLOW!H34</f>
        <v>785.2775844695108</v>
      </c>
      <c r="I82" s="81">
        <f>AIRFLOW!I34</f>
        <v>142.33731325077102</v>
      </c>
      <c r="J82" s="82">
        <f>AIRFLOW!J34</f>
        <v>0.19080068800371444</v>
      </c>
      <c r="K82" s="80">
        <f>AIRFLOW!K34</f>
        <v>18.170119550565907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6">
        <f>AIRFLOW!B35*(0.07355)/(0.2952998)</f>
        <v>19.945189431215326</v>
      </c>
      <c r="C83" s="142">
        <f>AIRFLOW!C35</f>
        <v>678.343</v>
      </c>
      <c r="D83" s="143">
        <f>AIRFLOW!D35</f>
        <v>3.15087</v>
      </c>
      <c r="E83" s="147">
        <f>AIRFLOW!E35</f>
        <v>31838</v>
      </c>
      <c r="F83" s="80">
        <f>AIRFLOW!F35*(0.07355/0.2952998)</f>
        <v>20.865738365753433</v>
      </c>
      <c r="G83" s="80">
        <f>AIRFLOW!G35*0.472*(0.001*3600)</f>
        <v>12.833470458677118</v>
      </c>
      <c r="H83" s="79">
        <f>AIRFLOW!H35</f>
        <v>701.8124132684793</v>
      </c>
      <c r="I83" s="81">
        <f>AIRFLOW!I35</f>
        <v>74.25262317284225</v>
      </c>
      <c r="J83" s="82">
        <f>AIRFLOW!J35</f>
        <v>0.09953434741667862</v>
      </c>
      <c r="K83" s="80">
        <f>AIRFLOW!K35</f>
        <v>10.582943987141473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6">
        <f>AIRFLOW!B36*(0.07355)/(0.2952998)</f>
        <v>21.702453630739566</v>
      </c>
      <c r="C84" s="142">
        <f>AIRFLOW!C36</f>
        <v>637.1403333333334</v>
      </c>
      <c r="D84" s="143">
        <f>AIRFLOW!D36</f>
        <v>2.94959</v>
      </c>
      <c r="E84" s="147">
        <f>AIRFLOW!E36</f>
        <v>33096</v>
      </c>
      <c r="F84" s="80">
        <f>AIRFLOW!F36*(0.07355/0.2952998)</f>
        <v>22.704107219217047</v>
      </c>
      <c r="G84" s="80">
        <f>AIRFLOW!G36*0.472*(0.001*3600)</f>
        <v>0</v>
      </c>
      <c r="H84" s="79">
        <f>AIRFLOW!H36</f>
        <v>659.1842105355993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8"/>
      <c r="C85" s="145"/>
      <c r="D85" s="130"/>
      <c r="E85" s="131"/>
      <c r="F85" s="129" t="s">
        <v>99</v>
      </c>
      <c r="G85" s="132">
        <f>G37</f>
        <v>410.34653688281475</v>
      </c>
      <c r="H85" s="133"/>
      <c r="I85" s="134"/>
      <c r="J85" s="135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82.04 in H2O, 2084 mm H2O or 20.43 kPa, Maximum open watts = 1254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4" t="s">
        <v>106</v>
      </c>
      <c r="B97" s="154"/>
      <c r="C97" s="15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4" t="s">
        <v>107</v>
      </c>
      <c r="B99" s="154"/>
      <c r="C99">
        <f>F36*D96</f>
        <v>82.04033295597573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2083.8244570817833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20.433696497295344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4" t="s">
        <v>110</v>
      </c>
      <c r="B102" s="154"/>
      <c r="C102">
        <f>H74*D97</f>
        <v>1253.8085998223935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0">
        <f>IF(ISERR(+$BE$105),"",+$BE$105)</f>
        <v>315.67896416958484</v>
      </c>
      <c r="BC125" s="150"/>
      <c r="BD125" s="150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2008-12-17T18:16:55Z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-2022550464</vt:i4>
  </property>
  <property fmtid="{D5CDD505-2E9C-101B-9397-08002B2CF9AE}" pid="3" name="_EmailSubject">
    <vt:lpwstr>110563-00 ref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