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<sst xmlns="http://schemas.openxmlformats.org/spreadsheetml/2006/main" count="170" uniqueCount="117">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</sst>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122.86119850686747</c:v>
                </c:pt>
                <c:pt idx="1">
                  <c:v>115.84324256315064</c:v>
                </c:pt>
                <c:pt idx="2">
                  <c:v>106.79064044595336</c:v>
                </c:pt>
                <c:pt idx="3">
                  <c:v>89.29659608430063</c:v>
                </c:pt>
                <c:pt idx="4">
                  <c:v>77.32419785761114</c:v>
                </c:pt>
                <c:pt idx="5">
                  <c:v>62.35916746821382</c:v>
                </c:pt>
                <c:pt idx="6">
                  <c:v>46.43129851818176</c:v>
                </c:pt>
                <c:pt idx="7">
                  <c:v>31.454128182298074</c:v>
                </c:pt>
                <c:pt idx="8">
                  <c:v>18.659055203569398</c:v>
                </c:pt>
                <c:pt idx="9">
                  <c:v>8.895609532715577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5.590312904316954</c:v>
                </c:pt>
                <c:pt idx="1">
                  <c:v>16.312887003844818</c:v>
                </c:pt>
                <c:pt idx="2">
                  <c:v>28.763565278636392</c:v>
                </c:pt>
                <c:pt idx="3">
                  <c:v>49.75066176858608</c:v>
                </c:pt>
                <c:pt idx="4">
                  <c:v>63.554674638463695</c:v>
                </c:pt>
                <c:pt idx="5">
                  <c:v>77.11925138767225</c:v>
                </c:pt>
                <c:pt idx="6">
                  <c:v>89.23680114675034</c:v>
                </c:pt>
                <c:pt idx="7">
                  <c:v>100.51111935042866</c:v>
                </c:pt>
                <c:pt idx="8">
                  <c:v>112.23307899709698</c:v>
                </c:pt>
                <c:pt idx="9">
                  <c:v>121.20672838912905</c:v>
                </c:pt>
                <c:pt idx="10">
                  <c:v>133.32427814820713</c:v>
                </c:pt>
              </c:numCache>
            </c:numRef>
          </c:yVal>
          <c:smooth val="0"/>
        </c:ser>
        <c:axId val="21494271"/>
        <c:axId val="592307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122.86119850686747</c:v>
                </c:pt>
                <c:pt idx="1">
                  <c:v>115.84324256315064</c:v>
                </c:pt>
                <c:pt idx="2">
                  <c:v>106.79064044595336</c:v>
                </c:pt>
                <c:pt idx="3">
                  <c:v>89.29659608430063</c:v>
                </c:pt>
                <c:pt idx="4">
                  <c:v>77.32419785761114</c:v>
                </c:pt>
                <c:pt idx="5">
                  <c:v>62.35916746821382</c:v>
                </c:pt>
                <c:pt idx="6">
                  <c:v>46.43129851818176</c:v>
                </c:pt>
                <c:pt idx="7">
                  <c:v>31.454128182298074</c:v>
                </c:pt>
                <c:pt idx="8">
                  <c:v>18.659055203569398</c:v>
                </c:pt>
                <c:pt idx="9">
                  <c:v>8.895609532715577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80.6025463043585</c:v>
                </c:pt>
                <c:pt idx="1">
                  <c:v>221.768281107761</c:v>
                </c:pt>
                <c:pt idx="2">
                  <c:v>360.47388280429993</c:v>
                </c:pt>
                <c:pt idx="3">
                  <c:v>521.3527435396045</c:v>
                </c:pt>
                <c:pt idx="4">
                  <c:v>576.7144329126464</c:v>
                </c:pt>
                <c:pt idx="5">
                  <c:v>564.3662192184916</c:v>
                </c:pt>
                <c:pt idx="6">
                  <c:v>486.2422813994394</c:v>
                </c:pt>
                <c:pt idx="7">
                  <c:v>371.0134542496286</c:v>
                </c:pt>
                <c:pt idx="8">
                  <c:v>245.7584301294899</c:v>
                </c:pt>
                <c:pt idx="9">
                  <c:v>126.53198976893431</c:v>
                </c:pt>
                <c:pt idx="10">
                  <c:v>0</c:v>
                </c:pt>
              </c:numCache>
            </c:numRef>
          </c:yVal>
          <c:smooth val="0"/>
        </c:ser>
        <c:axId val="63314361"/>
        <c:axId val="32958338"/>
      </c:scatterChart>
      <c:valAx>
        <c:axId val="21494271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9230712"/>
        <c:crosses val="autoZero"/>
        <c:crossBetween val="midCat"/>
        <c:dispUnits/>
        <c:majorUnit val="10"/>
      </c:valAx>
      <c:valAx>
        <c:axId val="59230712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1494271"/>
        <c:crosses val="autoZero"/>
        <c:crossBetween val="midCat"/>
        <c:dispUnits/>
      </c:valAx>
      <c:valAx>
        <c:axId val="63314361"/>
        <c:scaling>
          <c:orientation val="minMax"/>
        </c:scaling>
        <c:axPos val="b"/>
        <c:delete val="1"/>
        <c:majorTickMark val="in"/>
        <c:minorTickMark val="none"/>
        <c:tickLblPos val="nextTo"/>
        <c:crossAx val="32958338"/>
        <c:crosses val="max"/>
        <c:crossBetween val="midCat"/>
        <c:dispUnits/>
      </c:valAx>
      <c:valAx>
        <c:axId val="3295833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31436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189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57.99048569524144</c:v>
                </c:pt>
                <c:pt idx="1">
                  <c:v>54.6780104898071</c:v>
                </c:pt>
                <c:pt idx="2">
                  <c:v>50.40518229048998</c:v>
                </c:pt>
                <c:pt idx="3">
                  <c:v>42.14799335178989</c:v>
                </c:pt>
                <c:pt idx="4">
                  <c:v>36.497021388792454</c:v>
                </c:pt>
                <c:pt idx="5">
                  <c:v>29.43352704499692</c:v>
                </c:pt>
                <c:pt idx="6">
                  <c:v>21.91557290058179</c:v>
                </c:pt>
                <c:pt idx="7">
                  <c:v>14.846348502044691</c:v>
                </c:pt>
                <c:pt idx="8">
                  <c:v>8.807074056084755</c:v>
                </c:pt>
                <c:pt idx="9">
                  <c:v>4.198727699441752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141.99394776965062</c:v>
                </c:pt>
                <c:pt idx="1">
                  <c:v>414.34732989765837</c:v>
                </c:pt>
                <c:pt idx="2">
                  <c:v>730.5945580773644</c:v>
                </c:pt>
                <c:pt idx="3">
                  <c:v>1263.6668089220864</c:v>
                </c:pt>
                <c:pt idx="4">
                  <c:v>1614.2887358169778</c:v>
                </c:pt>
                <c:pt idx="5">
                  <c:v>1958.828985246875</c:v>
                </c:pt>
                <c:pt idx="6">
                  <c:v>2266.6147491274583</c:v>
                </c:pt>
                <c:pt idx="7">
                  <c:v>2552.9824315008877</c:v>
                </c:pt>
                <c:pt idx="8">
                  <c:v>2850.720206526263</c:v>
                </c:pt>
                <c:pt idx="9">
                  <c:v>3078.6509010838777</c:v>
                </c:pt>
                <c:pt idx="10">
                  <c:v>3386.4366649644608</c:v>
                </c:pt>
              </c:numCache>
            </c:numRef>
          </c:yVal>
          <c:smooth val="0"/>
        </c:ser>
        <c:axId val="1655181"/>
        <c:axId val="1489663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57.99048569524144</c:v>
                </c:pt>
                <c:pt idx="1">
                  <c:v>54.6780104898071</c:v>
                </c:pt>
                <c:pt idx="2">
                  <c:v>50.40518229048998</c:v>
                </c:pt>
                <c:pt idx="3">
                  <c:v>42.14799335178989</c:v>
                </c:pt>
                <c:pt idx="4">
                  <c:v>36.497021388792454</c:v>
                </c:pt>
                <c:pt idx="5">
                  <c:v>29.43352704499692</c:v>
                </c:pt>
                <c:pt idx="6">
                  <c:v>21.91557290058179</c:v>
                </c:pt>
                <c:pt idx="7">
                  <c:v>14.846348502044691</c:v>
                </c:pt>
                <c:pt idx="8">
                  <c:v>8.807074056084755</c:v>
                </c:pt>
                <c:pt idx="9">
                  <c:v>4.198727699441752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80.6025463043585</c:v>
                </c:pt>
                <c:pt idx="1">
                  <c:v>221.768281107761</c:v>
                </c:pt>
                <c:pt idx="2">
                  <c:v>360.47388280429993</c:v>
                </c:pt>
                <c:pt idx="3">
                  <c:v>521.3527435396045</c:v>
                </c:pt>
                <c:pt idx="4">
                  <c:v>576.7144329126464</c:v>
                </c:pt>
                <c:pt idx="5">
                  <c:v>564.3662192184916</c:v>
                </c:pt>
                <c:pt idx="6">
                  <c:v>486.2422813994394</c:v>
                </c:pt>
                <c:pt idx="7">
                  <c:v>371.0134542496286</c:v>
                </c:pt>
                <c:pt idx="8">
                  <c:v>245.7584301294899</c:v>
                </c:pt>
                <c:pt idx="9">
                  <c:v>126.53198976893431</c:v>
                </c:pt>
                <c:pt idx="10">
                  <c:v>0</c:v>
                </c:pt>
              </c:numCache>
            </c:numRef>
          </c:yVal>
          <c:smooth val="0"/>
        </c:ser>
        <c:axId val="66960807"/>
        <c:axId val="65776352"/>
      </c:scatterChart>
      <c:valAx>
        <c:axId val="165518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896630"/>
        <c:crosses val="autoZero"/>
        <c:crossBetween val="midCat"/>
        <c:dispUnits/>
        <c:majorUnit val="5"/>
      </c:valAx>
      <c:valAx>
        <c:axId val="1489663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55181"/>
        <c:crosses val="autoZero"/>
        <c:crossBetween val="midCat"/>
        <c:dispUnits/>
      </c:valAx>
      <c:valAx>
        <c:axId val="66960807"/>
        <c:scaling>
          <c:orientation val="minMax"/>
        </c:scaling>
        <c:axPos val="b"/>
        <c:delete val="1"/>
        <c:majorTickMark val="in"/>
        <c:minorTickMark val="none"/>
        <c:tickLblPos val="nextTo"/>
        <c:crossAx val="65776352"/>
        <c:crosses val="max"/>
        <c:crossBetween val="midCat"/>
        <c:dispUnits/>
      </c:valAx>
      <c:valAx>
        <c:axId val="6577635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96080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A6" sqref="A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4"/>
      <c r="B2" s="164"/>
      <c r="C2" s="164"/>
      <c r="D2" s="95"/>
      <c r="E2" s="95"/>
      <c r="F2" s="95"/>
      <c r="G2" s="96"/>
      <c r="H2" s="165"/>
      <c r="I2" s="165"/>
      <c r="J2" s="165"/>
      <c r="K2" s="165"/>
      <c r="L2" s="165"/>
      <c r="M2" s="165"/>
      <c r="N2" s="14"/>
    </row>
    <row r="3" spans="1:14" ht="24.75">
      <c r="A3" s="164" t="s">
        <v>100</v>
      </c>
      <c r="B3" s="164"/>
      <c r="C3" s="164"/>
      <c r="D3" s="97"/>
      <c r="E3" s="97"/>
      <c r="F3" s="97"/>
      <c r="G3" s="98"/>
      <c r="H3" s="166"/>
      <c r="I3" s="166"/>
      <c r="J3" s="166"/>
      <c r="K3" s="166"/>
      <c r="L3" s="166"/>
      <c r="M3" s="166"/>
      <c r="N3" s="14"/>
    </row>
    <row r="4" spans="1:14" ht="24.75">
      <c r="A4" s="170" t="s">
        <v>101</v>
      </c>
      <c r="B4" s="170"/>
      <c r="C4" s="170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0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5" t="s">
        <v>115</v>
      </c>
      <c r="K6" s="106"/>
      <c r="L6" s="106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75" t="s">
        <v>116</v>
      </c>
      <c r="K7" s="174"/>
      <c r="L7" s="106"/>
      <c r="M7" s="101"/>
      <c r="N7" s="17"/>
    </row>
    <row r="8" spans="1:14" ht="20.25">
      <c r="A8" s="97"/>
      <c r="B8" s="104"/>
      <c r="C8" s="105"/>
      <c r="D8" s="105"/>
      <c r="E8" s="99"/>
      <c r="F8" s="99"/>
      <c r="G8" s="106"/>
      <c r="H8" s="106"/>
      <c r="I8" s="106"/>
      <c r="J8" s="106"/>
      <c r="K8" s="106"/>
      <c r="L8" s="106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5.37</v>
      </c>
      <c r="C26" s="126">
        <v>1591.7</v>
      </c>
      <c r="D26" s="127">
        <v>6.93</v>
      </c>
      <c r="E26" s="128">
        <v>23724</v>
      </c>
      <c r="F26" s="84">
        <v>5.590312904316954</v>
      </c>
      <c r="G26" s="84">
        <v>122.86119850686747</v>
      </c>
      <c r="H26" s="85">
        <v>1640.65206723472</v>
      </c>
      <c r="I26" s="86">
        <v>80.6025463043585</v>
      </c>
      <c r="J26" s="87">
        <v>0.10804630871897922</v>
      </c>
      <c r="K26" s="86">
        <v>4.912836055496652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15.67</v>
      </c>
      <c r="C27" s="126">
        <v>1591.2</v>
      </c>
      <c r="D27" s="127">
        <v>6.94</v>
      </c>
      <c r="E27" s="128">
        <v>23683</v>
      </c>
      <c r="F27" s="84">
        <v>16.312887003844818</v>
      </c>
      <c r="G27" s="84">
        <v>115.84324256315064</v>
      </c>
      <c r="H27" s="85">
        <v>1640.1366899440136</v>
      </c>
      <c r="I27" s="86">
        <v>221.768281107761</v>
      </c>
      <c r="J27" s="87">
        <v>0.29727651623024265</v>
      </c>
      <c r="K27" s="86">
        <v>13.521329195759355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27.63</v>
      </c>
      <c r="C28" s="126">
        <v>1594</v>
      </c>
      <c r="D28" s="127">
        <v>6.95</v>
      </c>
      <c r="E28" s="128">
        <v>23618</v>
      </c>
      <c r="F28" s="84">
        <v>28.763565278636392</v>
      </c>
      <c r="G28" s="84">
        <v>106.79064044595336</v>
      </c>
      <c r="H28" s="85">
        <v>1643.0228027719693</v>
      </c>
      <c r="I28" s="86">
        <v>360.47388280429993</v>
      </c>
      <c r="J28" s="87">
        <v>0.4832089581827077</v>
      </c>
      <c r="K28" s="86">
        <v>21.93967619902407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47.79</v>
      </c>
      <c r="C29" s="126">
        <v>1589.3</v>
      </c>
      <c r="D29" s="127">
        <v>6.92</v>
      </c>
      <c r="E29" s="128">
        <v>23642</v>
      </c>
      <c r="F29" s="84">
        <v>49.75066176858608</v>
      </c>
      <c r="G29" s="84">
        <v>89.29659608430063</v>
      </c>
      <c r="H29" s="85">
        <v>1638.1782562393291</v>
      </c>
      <c r="I29" s="86">
        <v>521.3527435396045</v>
      </c>
      <c r="J29" s="87">
        <v>0.6988642674793626</v>
      </c>
      <c r="K29" s="86">
        <v>31.825153432108404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61.05</v>
      </c>
      <c r="C30" s="126">
        <v>1574.4</v>
      </c>
      <c r="D30" s="127">
        <v>6.86</v>
      </c>
      <c r="E30" s="128">
        <v>23784</v>
      </c>
      <c r="F30" s="84">
        <v>63.554674638463695</v>
      </c>
      <c r="G30" s="84">
        <v>77.32419785761114</v>
      </c>
      <c r="H30" s="85">
        <v>1622.820012976279</v>
      </c>
      <c r="I30" s="86">
        <v>576.7144329126464</v>
      </c>
      <c r="J30" s="87">
        <v>0.7730756473359872</v>
      </c>
      <c r="K30" s="86">
        <v>35.53779398215225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74.08</v>
      </c>
      <c r="C31" s="126">
        <v>1538.7</v>
      </c>
      <c r="D31" s="127">
        <v>6.68</v>
      </c>
      <c r="E31" s="128">
        <v>24103</v>
      </c>
      <c r="F31" s="84">
        <v>77.11925138767225</v>
      </c>
      <c r="G31" s="84">
        <v>62.35916746821382</v>
      </c>
      <c r="H31" s="85">
        <v>1586.0220744198427</v>
      </c>
      <c r="I31" s="86">
        <v>564.3662192184916</v>
      </c>
      <c r="J31" s="87">
        <v>0.7565230820623211</v>
      </c>
      <c r="K31" s="86">
        <v>35.58375563120288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85.72</v>
      </c>
      <c r="C32" s="126">
        <v>1458.7</v>
      </c>
      <c r="D32" s="127">
        <v>6.31</v>
      </c>
      <c r="E32" s="128">
        <v>24861</v>
      </c>
      <c r="F32" s="84">
        <v>89.23680114675034</v>
      </c>
      <c r="G32" s="84">
        <v>46.43129851818176</v>
      </c>
      <c r="H32" s="85">
        <v>1503.5617079068204</v>
      </c>
      <c r="I32" s="86">
        <v>486.2422813994394</v>
      </c>
      <c r="J32" s="87">
        <v>0.6517993048249857</v>
      </c>
      <c r="K32" s="86">
        <v>32.339363182929176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96.55</v>
      </c>
      <c r="C33" s="126">
        <v>1366.4</v>
      </c>
      <c r="D33" s="127">
        <v>5.85</v>
      </c>
      <c r="E33" s="128">
        <v>25949</v>
      </c>
      <c r="F33" s="84">
        <v>100.51111935042866</v>
      </c>
      <c r="G33" s="84">
        <v>31.454128182298074</v>
      </c>
      <c r="H33" s="85">
        <v>1408.423060042421</v>
      </c>
      <c r="I33" s="86">
        <v>371.0134542496286</v>
      </c>
      <c r="J33" s="87">
        <v>0.4973370700397166</v>
      </c>
      <c r="K33" s="86">
        <v>26.342472285170754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107.81</v>
      </c>
      <c r="C34" s="126">
        <v>1258.3</v>
      </c>
      <c r="D34" s="127">
        <v>5.34</v>
      </c>
      <c r="E34" s="128">
        <v>27270</v>
      </c>
      <c r="F34" s="84">
        <v>112.23307899709698</v>
      </c>
      <c r="G34" s="84">
        <v>18.659055203569398</v>
      </c>
      <c r="H34" s="85">
        <v>1296.9984897916995</v>
      </c>
      <c r="I34" s="86">
        <v>245.7584301294899</v>
      </c>
      <c r="J34" s="87">
        <v>0.3294348929349731</v>
      </c>
      <c r="K34" s="86">
        <v>18.948243352924734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116.43</v>
      </c>
      <c r="C35" s="126">
        <v>1161.6</v>
      </c>
      <c r="D35" s="127">
        <v>4.88</v>
      </c>
      <c r="E35" s="128">
        <v>28602</v>
      </c>
      <c r="F35" s="84">
        <v>121.20672838912905</v>
      </c>
      <c r="G35" s="84">
        <v>8.895609532715577</v>
      </c>
      <c r="H35" s="85">
        <v>1197.3245217690837</v>
      </c>
      <c r="I35" s="86">
        <v>126.53198976893431</v>
      </c>
      <c r="J35" s="87">
        <v>0.1696139273042015</v>
      </c>
      <c r="K35" s="86">
        <v>10.567894290010816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128.07</v>
      </c>
      <c r="C36" s="126">
        <v>1085.6</v>
      </c>
      <c r="D36" s="127">
        <v>4.52</v>
      </c>
      <c r="E36" s="128">
        <v>29849</v>
      </c>
      <c r="F36" s="84">
        <v>133.32427814820713</v>
      </c>
      <c r="G36" s="84">
        <v>0</v>
      </c>
      <c r="H36" s="85">
        <v>1118.9871735817126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584.15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0.5946996440923555</v>
      </c>
      <c r="BD41" s="5">
        <f aca="true" t="shared" si="0" ref="BD41:BD50">IF(ISERR(($BE$21*0.4912-B26*0.03607)/($BE$21*0.4912)),0,($BE$21*0.4912-B26*0.03607)/($BE$21*0.4912))</f>
        <v>0.9861462885056935</v>
      </c>
      <c r="BF41">
        <f aca="true" t="shared" si="1" ref="BF41:BF50">(I26*63025)/(746*E26)</f>
        <v>0.2870350112550019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0.5835581160643782</v>
      </c>
      <c r="BD42" s="5">
        <f t="shared" si="0"/>
        <v>0.9595739927158691</v>
      </c>
      <c r="BF42">
        <f t="shared" si="1"/>
        <v>0.7911097595495098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0.5833807391709335</v>
      </c>
      <c r="BD43" s="5">
        <f t="shared" si="0"/>
        <v>0.9287191715851602</v>
      </c>
      <c r="BF43">
        <f t="shared" si="1"/>
        <v>1.28945061349247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0.5795563117072934</v>
      </c>
      <c r="BD44" s="5">
        <f t="shared" si="0"/>
        <v>0.8767097072043</v>
      </c>
      <c r="BF44">
        <f t="shared" si="1"/>
        <v>1.8630369874751216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0.579948104730889</v>
      </c>
      <c r="BD45" s="5">
        <f t="shared" si="0"/>
        <v>0.8425011011680793</v>
      </c>
      <c r="BF45">
        <f t="shared" si="1"/>
        <v>2.0485659549844684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0.5779090256595486</v>
      </c>
      <c r="BD46" s="5">
        <f t="shared" si="0"/>
        <v>0.80888585707668</v>
      </c>
      <c r="BF46">
        <f t="shared" si="1"/>
        <v>1.9781714826775831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0.5760251562513544</v>
      </c>
      <c r="BD47" s="5">
        <f t="shared" si="0"/>
        <v>0.7788565829996357</v>
      </c>
      <c r="BF47">
        <f t="shared" si="1"/>
        <v>1.6523732426931632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0.5745059972377466</v>
      </c>
      <c r="BD48" s="5">
        <f t="shared" si="0"/>
        <v>0.7509169749021795</v>
      </c>
      <c r="BF48">
        <f t="shared" si="1"/>
        <v>1.2079335943293823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0.573352013865489</v>
      </c>
      <c r="BD49" s="5">
        <f t="shared" si="0"/>
        <v>0.7218680379513616</v>
      </c>
      <c r="BF49">
        <f t="shared" si="1"/>
        <v>0.7613727219371719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0.5918030657643606</v>
      </c>
      <c r="BD50" s="5">
        <f t="shared" si="0"/>
        <v>0.6996298641932754</v>
      </c>
      <c r="BF50">
        <f t="shared" si="1"/>
        <v>0.3737472123749143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1" t="s">
        <v>98</v>
      </c>
      <c r="B55" s="152"/>
      <c r="C55" s="152"/>
      <c r="D55" s="152"/>
      <c r="E55" s="152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136.398</v>
      </c>
      <c r="C58" s="143">
        <f>AIRFLOW!C26</f>
        <v>1591.7</v>
      </c>
      <c r="D58" s="144">
        <f>AIRFLOW!D26</f>
        <v>6.93</v>
      </c>
      <c r="E58" s="145">
        <f>AIRFLOW!E26</f>
        <v>23724</v>
      </c>
      <c r="F58" s="74">
        <f>25.4*AIRFLOW!F26</f>
        <v>141.99394776965062</v>
      </c>
      <c r="G58" s="75">
        <f>AIRFLOW!G26*0.472</f>
        <v>57.99048569524144</v>
      </c>
      <c r="H58" s="74">
        <f>AIRFLOW!H26</f>
        <v>1640.65206723472</v>
      </c>
      <c r="I58" s="75">
        <f>AIRFLOW!I26</f>
        <v>80.6025463043585</v>
      </c>
      <c r="J58" s="76">
        <f>AIRFLOW!J26</f>
        <v>0.10804630871897922</v>
      </c>
      <c r="K58" s="77">
        <f>AIRFLOW!K26</f>
        <v>4.912836055496652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398.018</v>
      </c>
      <c r="C59" s="143">
        <f>AIRFLOW!C27</f>
        <v>1591.2</v>
      </c>
      <c r="D59" s="144">
        <f>AIRFLOW!D27</f>
        <v>6.94</v>
      </c>
      <c r="E59" s="145">
        <f>AIRFLOW!E27</f>
        <v>23683</v>
      </c>
      <c r="F59" s="74">
        <f>25.4*AIRFLOW!F27</f>
        <v>414.34732989765837</v>
      </c>
      <c r="G59" s="75">
        <f>AIRFLOW!G27*0.472</f>
        <v>54.6780104898071</v>
      </c>
      <c r="H59" s="74">
        <f>AIRFLOW!H27</f>
        <v>1640.1366899440136</v>
      </c>
      <c r="I59" s="75">
        <f>AIRFLOW!I27</f>
        <v>221.768281107761</v>
      </c>
      <c r="J59" s="76">
        <f>AIRFLOW!J27</f>
        <v>0.29727651623024265</v>
      </c>
      <c r="K59" s="77">
        <f>AIRFLOW!K27</f>
        <v>13.521329195759355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701.8019999999999</v>
      </c>
      <c r="C60" s="143">
        <f>AIRFLOW!C28</f>
        <v>1594</v>
      </c>
      <c r="D60" s="144">
        <f>AIRFLOW!D28</f>
        <v>6.95</v>
      </c>
      <c r="E60" s="145">
        <f>AIRFLOW!E28</f>
        <v>23618</v>
      </c>
      <c r="F60" s="74">
        <f>25.4*AIRFLOW!F28</f>
        <v>730.5945580773644</v>
      </c>
      <c r="G60" s="75">
        <f>AIRFLOW!G28*0.472</f>
        <v>50.40518229048998</v>
      </c>
      <c r="H60" s="74">
        <f>AIRFLOW!H28</f>
        <v>1643.0228027719693</v>
      </c>
      <c r="I60" s="75">
        <f>AIRFLOW!I28</f>
        <v>360.47388280429993</v>
      </c>
      <c r="J60" s="76">
        <f>AIRFLOW!J28</f>
        <v>0.4832089581827077</v>
      </c>
      <c r="K60" s="77">
        <f>AIRFLOW!K28</f>
        <v>21.93967619902407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1213.866</v>
      </c>
      <c r="C61" s="143">
        <f>AIRFLOW!C29</f>
        <v>1589.3</v>
      </c>
      <c r="D61" s="144">
        <f>AIRFLOW!D29</f>
        <v>6.92</v>
      </c>
      <c r="E61" s="145">
        <f>AIRFLOW!E29</f>
        <v>23642</v>
      </c>
      <c r="F61" s="74">
        <f>25.4*AIRFLOW!F29</f>
        <v>1263.6668089220864</v>
      </c>
      <c r="G61" s="75">
        <f>AIRFLOW!G29*0.472</f>
        <v>42.14799335178989</v>
      </c>
      <c r="H61" s="74">
        <f>AIRFLOW!H29</f>
        <v>1638.1782562393291</v>
      </c>
      <c r="I61" s="75">
        <f>AIRFLOW!I29</f>
        <v>521.3527435396045</v>
      </c>
      <c r="J61" s="76">
        <f>AIRFLOW!J29</f>
        <v>0.6988642674793626</v>
      </c>
      <c r="K61" s="77">
        <f>AIRFLOW!K29</f>
        <v>31.825153432108404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1550.6699999999998</v>
      </c>
      <c r="C62" s="143">
        <f>AIRFLOW!C30</f>
        <v>1574.4</v>
      </c>
      <c r="D62" s="144">
        <f>AIRFLOW!D30</f>
        <v>6.86</v>
      </c>
      <c r="E62" s="145">
        <f>AIRFLOW!E30</f>
        <v>23784</v>
      </c>
      <c r="F62" s="74">
        <f>25.4*AIRFLOW!F30</f>
        <v>1614.2887358169778</v>
      </c>
      <c r="G62" s="75">
        <f>AIRFLOW!G30*0.472</f>
        <v>36.497021388792454</v>
      </c>
      <c r="H62" s="74">
        <f>AIRFLOW!H30</f>
        <v>1622.820012976279</v>
      </c>
      <c r="I62" s="75">
        <f>AIRFLOW!I30</f>
        <v>576.7144329126464</v>
      </c>
      <c r="J62" s="76">
        <f>AIRFLOW!J30</f>
        <v>0.7730756473359872</v>
      </c>
      <c r="K62" s="77">
        <f>AIRFLOW!K30</f>
        <v>35.53779398215225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1881.6319999999998</v>
      </c>
      <c r="C63" s="143">
        <f>AIRFLOW!C31</f>
        <v>1538.7</v>
      </c>
      <c r="D63" s="144">
        <f>AIRFLOW!D31</f>
        <v>6.68</v>
      </c>
      <c r="E63" s="145">
        <f>AIRFLOW!E31</f>
        <v>24103</v>
      </c>
      <c r="F63" s="74">
        <f>25.4*AIRFLOW!F31</f>
        <v>1958.828985246875</v>
      </c>
      <c r="G63" s="75">
        <f>AIRFLOW!G31*0.472</f>
        <v>29.43352704499692</v>
      </c>
      <c r="H63" s="74">
        <f>AIRFLOW!H31</f>
        <v>1586.0220744198427</v>
      </c>
      <c r="I63" s="75">
        <f>AIRFLOW!I31</f>
        <v>564.3662192184916</v>
      </c>
      <c r="J63" s="76">
        <f>AIRFLOW!J31</f>
        <v>0.7565230820623211</v>
      </c>
      <c r="K63" s="77">
        <f>AIRFLOW!K31</f>
        <v>35.58375563120288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2177.288</v>
      </c>
      <c r="C64" s="143">
        <f>AIRFLOW!C32</f>
        <v>1458.7</v>
      </c>
      <c r="D64" s="144">
        <f>AIRFLOW!D32</f>
        <v>6.31</v>
      </c>
      <c r="E64" s="145">
        <f>AIRFLOW!E32</f>
        <v>24861</v>
      </c>
      <c r="F64" s="74">
        <f>25.4*AIRFLOW!F32</f>
        <v>2266.6147491274583</v>
      </c>
      <c r="G64" s="75">
        <f>AIRFLOW!G32*0.472</f>
        <v>21.91557290058179</v>
      </c>
      <c r="H64" s="74">
        <f>AIRFLOW!H32</f>
        <v>1503.5617079068204</v>
      </c>
      <c r="I64" s="75">
        <f>AIRFLOW!I32</f>
        <v>486.2422813994394</v>
      </c>
      <c r="J64" s="76">
        <f>AIRFLOW!J32</f>
        <v>0.6517993048249857</v>
      </c>
      <c r="K64" s="77">
        <f>AIRFLOW!K32</f>
        <v>32.339363182929176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2452.37</v>
      </c>
      <c r="C65" s="143">
        <f>AIRFLOW!C33</f>
        <v>1366.4</v>
      </c>
      <c r="D65" s="144">
        <f>AIRFLOW!D33</f>
        <v>5.85</v>
      </c>
      <c r="E65" s="145">
        <f>AIRFLOW!E33</f>
        <v>25949</v>
      </c>
      <c r="F65" s="74">
        <f>25.4*AIRFLOW!F33</f>
        <v>2552.9824315008877</v>
      </c>
      <c r="G65" s="75">
        <f>AIRFLOW!G33*0.472</f>
        <v>14.846348502044691</v>
      </c>
      <c r="H65" s="74">
        <f>AIRFLOW!H33</f>
        <v>1408.423060042421</v>
      </c>
      <c r="I65" s="75">
        <f>AIRFLOW!I33</f>
        <v>371.0134542496286</v>
      </c>
      <c r="J65" s="76">
        <f>AIRFLOW!J33</f>
        <v>0.4973370700397166</v>
      </c>
      <c r="K65" s="77">
        <f>AIRFLOW!K33</f>
        <v>26.342472285170754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2738.374</v>
      </c>
      <c r="C66" s="143">
        <f>AIRFLOW!C34</f>
        <v>1258.3</v>
      </c>
      <c r="D66" s="144">
        <f>AIRFLOW!D34</f>
        <v>5.34</v>
      </c>
      <c r="E66" s="145">
        <f>AIRFLOW!E34</f>
        <v>27270</v>
      </c>
      <c r="F66" s="74">
        <f>25.4*AIRFLOW!F34</f>
        <v>2850.720206526263</v>
      </c>
      <c r="G66" s="75">
        <f>AIRFLOW!G34*0.472</f>
        <v>8.807074056084755</v>
      </c>
      <c r="H66" s="74">
        <f>AIRFLOW!H34</f>
        <v>1296.9984897916995</v>
      </c>
      <c r="I66" s="75">
        <f>AIRFLOW!I34</f>
        <v>245.7584301294899</v>
      </c>
      <c r="J66" s="76">
        <f>AIRFLOW!J34</f>
        <v>0.3294348929349731</v>
      </c>
      <c r="K66" s="77">
        <f>AIRFLOW!K34</f>
        <v>18.948243352924734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2957.322</v>
      </c>
      <c r="C67" s="143">
        <f>AIRFLOW!C35</f>
        <v>1161.6</v>
      </c>
      <c r="D67" s="144">
        <f>AIRFLOW!D35</f>
        <v>4.88</v>
      </c>
      <c r="E67" s="145">
        <f>AIRFLOW!E35</f>
        <v>28602</v>
      </c>
      <c r="F67" s="74">
        <f>25.4*AIRFLOW!F35</f>
        <v>3078.6509010838777</v>
      </c>
      <c r="G67" s="75">
        <f>AIRFLOW!G35*0.472</f>
        <v>4.198727699441752</v>
      </c>
      <c r="H67" s="74">
        <f>AIRFLOW!H35</f>
        <v>1197.3245217690837</v>
      </c>
      <c r="I67" s="75">
        <f>AIRFLOW!I35</f>
        <v>126.53198976893431</v>
      </c>
      <c r="J67" s="76">
        <f>AIRFLOW!J35</f>
        <v>0.1696139273042015</v>
      </c>
      <c r="K67" s="77">
        <f>AIRFLOW!K35</f>
        <v>10.567894290010816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3252.9779999999996</v>
      </c>
      <c r="C68" s="143">
        <f>AIRFLOW!C36</f>
        <v>1085.6</v>
      </c>
      <c r="D68" s="144">
        <f>AIRFLOW!D36</f>
        <v>4.52</v>
      </c>
      <c r="E68" s="145">
        <f>AIRFLOW!E36</f>
        <v>29849</v>
      </c>
      <c r="F68" s="74">
        <f>25.4*AIRFLOW!F36</f>
        <v>3386.4366649644608</v>
      </c>
      <c r="G68" s="75">
        <f>AIRFLOW!G36*0.472</f>
        <v>0</v>
      </c>
      <c r="H68" s="74">
        <f>AIRFLOW!H36</f>
        <v>1118.9871735817126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584.15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8"/>
      <c r="B71" s="168"/>
      <c r="C71" s="168"/>
      <c r="D71" s="168"/>
      <c r="E71" s="169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1.3375000592618078</v>
      </c>
      <c r="C74" s="143">
        <f>AIRFLOW!C26</f>
        <v>1591.7</v>
      </c>
      <c r="D74" s="144">
        <f>AIRFLOW!D26</f>
        <v>6.93</v>
      </c>
      <c r="E74" s="148">
        <f>AIRFLOW!E26</f>
        <v>23724</v>
      </c>
      <c r="F74" s="80">
        <f>AIRFLOW!F26*(0.07355/0.2952998)</f>
        <v>1.3923731547143343</v>
      </c>
      <c r="G74" s="80">
        <f>AIRFLOW!G26*0.472*(0.001*3600)</f>
        <v>208.76574850286917</v>
      </c>
      <c r="H74" s="79">
        <f>AIRFLOW!H26</f>
        <v>1640.65206723472</v>
      </c>
      <c r="I74" s="81">
        <f>AIRFLOW!I26</f>
        <v>80.6025463043585</v>
      </c>
      <c r="J74" s="82">
        <f>AIRFLOW!J26</f>
        <v>0.10804630871897922</v>
      </c>
      <c r="K74" s="80">
        <f>AIRFLOW!K26</f>
        <v>4.912836055496652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3.9029098563561506</v>
      </c>
      <c r="C75" s="143">
        <f>AIRFLOW!C27</f>
        <v>1591.2</v>
      </c>
      <c r="D75" s="144">
        <f>AIRFLOW!D27</f>
        <v>6.94</v>
      </c>
      <c r="E75" s="148">
        <f>AIRFLOW!E27</f>
        <v>23683</v>
      </c>
      <c r="F75" s="80">
        <f>AIRFLOW!F27*(0.07355/0.2952998)</f>
        <v>4.063033023160823</v>
      </c>
      <c r="G75" s="80">
        <f>AIRFLOW!G27*0.472*(0.001*3600)</f>
        <v>196.84083776330556</v>
      </c>
      <c r="H75" s="79">
        <f>AIRFLOW!H27</f>
        <v>1640.1366899440136</v>
      </c>
      <c r="I75" s="81">
        <f>AIRFLOW!I27</f>
        <v>221.768281107761</v>
      </c>
      <c r="J75" s="82">
        <f>AIRFLOW!J27</f>
        <v>0.29727651623024265</v>
      </c>
      <c r="K75" s="80">
        <f>AIRFLOW!K27</f>
        <v>13.521329195759355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6.881774047933659</v>
      </c>
      <c r="C76" s="143">
        <f>AIRFLOW!C28</f>
        <v>1594</v>
      </c>
      <c r="D76" s="144">
        <f>AIRFLOW!D28</f>
        <v>6.95</v>
      </c>
      <c r="E76" s="148">
        <f>AIRFLOW!E28</f>
        <v>23618</v>
      </c>
      <c r="F76" s="80">
        <f>AIRFLOW!F28*(0.07355/0.2952998)</f>
        <v>7.164109918949173</v>
      </c>
      <c r="G76" s="80">
        <f>AIRFLOW!G28*0.472*(0.001*3600)</f>
        <v>181.45865624576393</v>
      </c>
      <c r="H76" s="79">
        <f>AIRFLOW!H28</f>
        <v>1643.0228027719693</v>
      </c>
      <c r="I76" s="81">
        <f>AIRFLOW!I28</f>
        <v>360.47388280429993</v>
      </c>
      <c r="J76" s="82">
        <f>AIRFLOW!J28</f>
        <v>0.4832089581827077</v>
      </c>
      <c r="K76" s="80">
        <f>AIRFLOW!K28</f>
        <v>21.93967619902407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11.903003320693072</v>
      </c>
      <c r="C77" s="143">
        <f>AIRFLOW!C29</f>
        <v>1589.3</v>
      </c>
      <c r="D77" s="144">
        <f>AIRFLOW!D29</f>
        <v>6.92</v>
      </c>
      <c r="E77" s="148">
        <f>AIRFLOW!E29</f>
        <v>23642</v>
      </c>
      <c r="F77" s="80">
        <f>AIRFLOW!F29*(0.07355/0.2952998)</f>
        <v>12.39134321485997</v>
      </c>
      <c r="G77" s="80">
        <f>AIRFLOW!G29*0.472*(0.001*3600)</f>
        <v>151.73277606644362</v>
      </c>
      <c r="H77" s="79">
        <f>AIRFLOW!H29</f>
        <v>1638.1782562393291</v>
      </c>
      <c r="I77" s="81">
        <f>AIRFLOW!I29</f>
        <v>521.3527435396045</v>
      </c>
      <c r="J77" s="82">
        <f>AIRFLOW!J29</f>
        <v>0.6988642674793626</v>
      </c>
      <c r="K77" s="80">
        <f>AIRFLOW!K29</f>
        <v>31.825153432108404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15.205657098311615</v>
      </c>
      <c r="C78" s="143">
        <f>AIRFLOW!C30</f>
        <v>1574.4</v>
      </c>
      <c r="D78" s="144">
        <f>AIRFLOW!D30</f>
        <v>6.86</v>
      </c>
      <c r="E78" s="148">
        <f>AIRFLOW!E30</f>
        <v>23784</v>
      </c>
      <c r="F78" s="80">
        <f>AIRFLOW!F30*(0.07355/0.2952998)</f>
        <v>15.82949368627749</v>
      </c>
      <c r="G78" s="80">
        <f>AIRFLOW!G30*0.472*(0.001*3600)</f>
        <v>131.38927699965285</v>
      </c>
      <c r="H78" s="79">
        <f>AIRFLOW!H30</f>
        <v>1622.820012976279</v>
      </c>
      <c r="I78" s="81">
        <f>AIRFLOW!I30</f>
        <v>576.7144329126464</v>
      </c>
      <c r="J78" s="82">
        <f>AIRFLOW!J30</f>
        <v>0.7730756473359872</v>
      </c>
      <c r="K78" s="80">
        <f>AIRFLOW!K30</f>
        <v>35.53779398215225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18.45102502609213</v>
      </c>
      <c r="C79" s="143">
        <f>AIRFLOW!C31</f>
        <v>1538.7</v>
      </c>
      <c r="D79" s="144">
        <f>AIRFLOW!D31</f>
        <v>6.68</v>
      </c>
      <c r="E79" s="148">
        <f>AIRFLOW!E31</f>
        <v>24103</v>
      </c>
      <c r="F79" s="80">
        <f>AIRFLOW!F31*(0.07355/0.2952998)</f>
        <v>19.208008063545233</v>
      </c>
      <c r="G79" s="80">
        <f>AIRFLOW!G31*0.472*(0.001*3600)</f>
        <v>105.96069736198892</v>
      </c>
      <c r="H79" s="79">
        <f>AIRFLOW!H31</f>
        <v>1586.0220744198427</v>
      </c>
      <c r="I79" s="81">
        <f>AIRFLOW!I31</f>
        <v>564.3662192184916</v>
      </c>
      <c r="J79" s="82">
        <f>AIRFLOW!J31</f>
        <v>0.7565230820623211</v>
      </c>
      <c r="K79" s="80">
        <f>AIRFLOW!K31</f>
        <v>35.58375563120288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21.350187165721074</v>
      </c>
      <c r="C80" s="143">
        <f>AIRFLOW!C32</f>
        <v>1458.7</v>
      </c>
      <c r="D80" s="144">
        <f>AIRFLOW!D32</f>
        <v>6.31</v>
      </c>
      <c r="E80" s="148">
        <f>AIRFLOW!E32</f>
        <v>24861</v>
      </c>
      <c r="F80" s="80">
        <f>AIRFLOW!F32*(0.07355/0.2952998)</f>
        <v>22.226113002255634</v>
      </c>
      <c r="G80" s="80">
        <f>AIRFLOW!G32*0.472*(0.001*3600)</f>
        <v>78.89606244209445</v>
      </c>
      <c r="H80" s="79">
        <f>AIRFLOW!H32</f>
        <v>1503.5617079068204</v>
      </c>
      <c r="I80" s="81">
        <f>AIRFLOW!I32</f>
        <v>486.2422813994394</v>
      </c>
      <c r="J80" s="82">
        <f>AIRFLOW!J32</f>
        <v>0.6517993048249857</v>
      </c>
      <c r="K80" s="80">
        <f>AIRFLOW!K32</f>
        <v>32.339363182929176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24.047603486355225</v>
      </c>
      <c r="C81" s="143">
        <f>AIRFLOW!C33</f>
        <v>1366.4</v>
      </c>
      <c r="D81" s="144">
        <f>AIRFLOW!D33</f>
        <v>5.85</v>
      </c>
      <c r="E81" s="148">
        <f>AIRFLOW!E33</f>
        <v>25949</v>
      </c>
      <c r="F81" s="80">
        <f>AIRFLOW!F33*(0.07355/0.2952998)</f>
        <v>25.034195174612474</v>
      </c>
      <c r="G81" s="80">
        <f>AIRFLOW!G33*0.472*(0.001*3600)</f>
        <v>53.44685460736089</v>
      </c>
      <c r="H81" s="79">
        <f>AIRFLOW!H33</f>
        <v>1408.423060042421</v>
      </c>
      <c r="I81" s="81">
        <f>AIRFLOW!I33</f>
        <v>371.0134542496286</v>
      </c>
      <c r="J81" s="82">
        <f>AIRFLOW!J33</f>
        <v>0.4973370700397166</v>
      </c>
      <c r="K81" s="80">
        <f>AIRFLOW!K33</f>
        <v>26.342472285170754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26.852119439295254</v>
      </c>
      <c r="C82" s="143">
        <f>AIRFLOW!C34</f>
        <v>1258.3</v>
      </c>
      <c r="D82" s="144">
        <f>AIRFLOW!D34</f>
        <v>5.34</v>
      </c>
      <c r="E82" s="148">
        <f>AIRFLOW!E34</f>
        <v>27270</v>
      </c>
      <c r="F82" s="80">
        <f>AIRFLOW!F34*(0.07355/0.2952998)</f>
        <v>27.953770914292807</v>
      </c>
      <c r="G82" s="80">
        <f>AIRFLOW!G34*0.472*(0.001*3600)</f>
        <v>31.70546660190512</v>
      </c>
      <c r="H82" s="79">
        <f>AIRFLOW!H34</f>
        <v>1296.9984897916995</v>
      </c>
      <c r="I82" s="81">
        <f>AIRFLOW!I34</f>
        <v>245.7584301294899</v>
      </c>
      <c r="J82" s="82">
        <f>AIRFLOW!J34</f>
        <v>0.3294348929349731</v>
      </c>
      <c r="K82" s="80">
        <f>AIRFLOW!K34</f>
        <v>18.948243352924734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28.999093463659644</v>
      </c>
      <c r="C83" s="143">
        <f>AIRFLOW!C35</f>
        <v>1161.6</v>
      </c>
      <c r="D83" s="144">
        <f>AIRFLOW!D35</f>
        <v>4.88</v>
      </c>
      <c r="E83" s="148">
        <f>AIRFLOW!E35</f>
        <v>28602</v>
      </c>
      <c r="F83" s="80">
        <f>AIRFLOW!F35*(0.07355/0.2952998)</f>
        <v>30.18882800808007</v>
      </c>
      <c r="G83" s="80">
        <f>AIRFLOW!G35*0.472*(0.001*3600)</f>
        <v>15.115419717990308</v>
      </c>
      <c r="H83" s="79">
        <f>AIRFLOW!H35</f>
        <v>1197.3245217690837</v>
      </c>
      <c r="I83" s="81">
        <f>AIRFLOW!I35</f>
        <v>126.53198976893431</v>
      </c>
      <c r="J83" s="82">
        <f>AIRFLOW!J35</f>
        <v>0.1696139273042015</v>
      </c>
      <c r="K83" s="80">
        <f>AIRFLOW!K35</f>
        <v>10.567894290010816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31.89825560328859</v>
      </c>
      <c r="C84" s="143">
        <f>AIRFLOW!C36</f>
        <v>1085.6</v>
      </c>
      <c r="D84" s="144">
        <f>AIRFLOW!D36</f>
        <v>4.52</v>
      </c>
      <c r="E84" s="148">
        <f>AIRFLOW!E36</f>
        <v>29849</v>
      </c>
      <c r="F84" s="80">
        <f>AIRFLOW!F36*(0.07355/0.2952998)</f>
        <v>33.20693294679047</v>
      </c>
      <c r="G84" s="80">
        <f>AIRFLOW!G36*0.472*(0.001*3600)</f>
        <v>0</v>
      </c>
      <c r="H84" s="79">
        <f>AIRFLOW!H36</f>
        <v>1118.9871735817126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584.15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3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119.99 in H2O, 3048 mm H2O or 29.89 kPa, Maximum open watts = 1854 watts.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5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1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2" t="s">
        <v>105</v>
      </c>
      <c r="B96" s="162"/>
      <c r="C96" s="162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3" t="s">
        <v>106</v>
      </c>
      <c r="B97" s="163"/>
      <c r="C97" s="163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3" t="s">
        <v>107</v>
      </c>
      <c r="B99" s="163"/>
      <c r="C99">
        <f>F36*D96</f>
        <v>119.99185033338642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3047.792998468015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29.88623965211142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3" t="s">
        <v>110</v>
      </c>
      <c r="B102" s="163"/>
      <c r="C102">
        <f>H74*D97</f>
        <v>1853.9368359752336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7">
        <f>IF(ISERR(+$BE$105),"",+$BE$105)</f>
        <v>315.67896416958484</v>
      </c>
      <c r="BC125" s="167"/>
      <c r="BD125" s="167"/>
      <c r="BF125" s="149">
        <f>IF(ISERR(+$BE$111),"",+$BE$111)</f>
        <v>0.9984850090034166</v>
      </c>
      <c r="BG125" s="149"/>
      <c r="BH125" s="149"/>
      <c r="BJ125" s="150">
        <f>IF(ISERR(+$BE$112),"",+$BE$112)</f>
        <v>3.95309016936082</v>
      </c>
      <c r="BK125" s="150"/>
      <c r="BL125" s="150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1976431609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