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<sst xmlns="http://schemas.openxmlformats.org/spreadsheetml/2006/main" count="170" uniqueCount="117">
  <si>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</si>
  <si>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</si>
  <si>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</si>
  <si>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</si>
  <si>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</si>
  <si>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</si>
  <si>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</si>
  <si>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</si>
  <si>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</si>
  <si>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</si>
  <si>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</si>
  <si>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</si>
  <si>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</si>
  <si>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</si>
  <si>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</si>
  <si>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</si>
  <si>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</si>
  <si>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</si>
  <si>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</si>
  <si>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</si>
  <si>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</si>
  <si>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</si>
  <si>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</si>
  <si>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</si>
  <si>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</si>
  <si>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</si>
  <si>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</si>
  <si>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</si>
  <si>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</si>
  <si>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</si>
  <si>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</si>
  <si>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</si>
  <si>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</si>
  <si>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</si>
  <si>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</si>
  <si>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</si>
  <si>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</si>
  <si>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</si>
  <si>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</si>
  <si>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</si>
  <si>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</si>
  <si>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</si>
  <si>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</si>
  <si>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</si>
  <si>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</si>
  <si>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</si>
  <si>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</si>
  <si>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</si>
  <si>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</si>
  <si>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</si>
  <si>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</si>
  <si>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</si>
  <si>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</si>
  <si>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</si>
  <si>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</si>
  <si>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</si>
  <si>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</si>
  <si>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</si>
  <si>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</si>
  <si>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</si>
  <si>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</si>
  <si>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</si>
  <si>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</si>
  <si>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</si>
  <si>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</si>
  <si>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</si>
  <si>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</si>
  <si>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</si>
  <si>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</si>
  <si>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</si>
  <si>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</si>
  <si>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</si>
  <si>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</si>
  <si>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</si>
  <si>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</si>
  <si>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</si>
  <si>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</si>
  <si>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</si>
  <si>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</si>
  <si>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</si>
  <si>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</si>
  <si>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</si>
  <si>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</si>
  <si>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</si>
  <si>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</si>
  <si>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</si>
  <si>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</si>
  <si>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</si>
  <si>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</si>
  <si>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</si>
  <si>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</si>
  <si>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</si>
  <si>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</si>
  <si>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</si>
  <si>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</si>
  <si>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</si>
  <si>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</si>
  <si>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</si>
  <si>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</si>
  <si>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</si>
  <si>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</si>
  <si>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</si>
  <si>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</si>
  <si>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</si>
  <si>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</si>
  <si>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</si>
  <si>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</si>
  <si>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</si>
  <si>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</si>
  <si>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</si>
  <si>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</si>
  <si>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</si>
  <si>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</si>
  <si>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</si>
  <si>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</si>
  <si>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</si>
  <si>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LH6472-13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</si>
</sst>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40106986"/>
        <c:axId val="2541855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27440404"/>
        <c:axId val="45637045"/>
      </c:scatterChart>
      <c:valAx>
        <c:axId val="40106986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5418555"/>
        <c:crosses val="autoZero"/>
        <c:crossBetween val="midCat"/>
        <c:dispUnits/>
        <c:majorUnit val="10"/>
      </c:valAx>
      <c:valAx>
        <c:axId val="25418555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0106986"/>
        <c:crosses val="autoZero"/>
        <c:crossBetween val="midCat"/>
        <c:dispUnits/>
      </c:valAx>
      <c:valAx>
        <c:axId val="27440404"/>
        <c:scaling>
          <c:orientation val="minMax"/>
        </c:scaling>
        <c:axPos val="b"/>
        <c:delete val="1"/>
        <c:majorTickMark val="in"/>
        <c:minorTickMark val="none"/>
        <c:tickLblPos val="nextTo"/>
        <c:crossAx val="45637045"/>
        <c:crosses val="max"/>
        <c:crossBetween val="midCat"/>
        <c:dispUnits/>
      </c:valAx>
      <c:valAx>
        <c:axId val="45637045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7440404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8080222"/>
        <c:axId val="5613135"/>
      </c:scatterChart>
      <c:valAx>
        <c:axId val="8080222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613135"/>
        <c:crosses val="autoZero"/>
        <c:crossBetween val="midCat"/>
        <c:dispUnits/>
      </c:valAx>
      <c:valAx>
        <c:axId val="561313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80802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49.889567756458625</c:v>
                </c:pt>
                <c:pt idx="1">
                  <c:v>48.919693796633844</c:v>
                </c:pt>
                <c:pt idx="2">
                  <c:v>45.49790072206517</c:v>
                </c:pt>
                <c:pt idx="3">
                  <c:v>38.32012799288143</c:v>
                </c:pt>
                <c:pt idx="4">
                  <c:v>33.30218165245006</c:v>
                </c:pt>
                <c:pt idx="5">
                  <c:v>27.0427578424108</c:v>
                </c:pt>
                <c:pt idx="6">
                  <c:v>20.163533277863323</c:v>
                </c:pt>
                <c:pt idx="7">
                  <c:v>13.688063980785374</c:v>
                </c:pt>
                <c:pt idx="8">
                  <c:v>8.17282120791345</c:v>
                </c:pt>
                <c:pt idx="9">
                  <c:v>3.895105961257142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104.15172855041737</c:v>
                </c:pt>
                <c:pt idx="1">
                  <c:v>329.45954949621824</c:v>
                </c:pt>
                <c:pt idx="2">
                  <c:v>590.901643612572</c:v>
                </c:pt>
                <c:pt idx="3">
                  <c:v>1037.2661945429322</c:v>
                </c:pt>
                <c:pt idx="4">
                  <c:v>1339.0936527910806</c:v>
                </c:pt>
                <c:pt idx="5">
                  <c:v>1647.2977474810912</c:v>
                </c:pt>
                <c:pt idx="6">
                  <c:v>1910.8653870780659</c:v>
                </c:pt>
                <c:pt idx="7">
                  <c:v>2163.8052992719367</c:v>
                </c:pt>
                <c:pt idx="8">
                  <c:v>2431.6240298301527</c:v>
                </c:pt>
                <c:pt idx="9">
                  <c:v>2603.7932137604344</c:v>
                </c:pt>
                <c:pt idx="10">
                  <c:v>2839.7287621093387</c:v>
                </c:pt>
              </c:numCache>
            </c:numRef>
          </c:yVal>
          <c:smooth val="0"/>
        </c:ser>
        <c:axId val="50518216"/>
        <c:axId val="5201076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49.889567756458625</c:v>
                </c:pt>
                <c:pt idx="1">
                  <c:v>48.919693796633844</c:v>
                </c:pt>
                <c:pt idx="2">
                  <c:v>45.49790072206517</c:v>
                </c:pt>
                <c:pt idx="3">
                  <c:v>38.32012799288143</c:v>
                </c:pt>
                <c:pt idx="4">
                  <c:v>33.30218165245006</c:v>
                </c:pt>
                <c:pt idx="5">
                  <c:v>27.0427578424108</c:v>
                </c:pt>
                <c:pt idx="6">
                  <c:v>20.163533277863323</c:v>
                </c:pt>
                <c:pt idx="7">
                  <c:v>13.688063980785374</c:v>
                </c:pt>
                <c:pt idx="8">
                  <c:v>8.17282120791345</c:v>
                </c:pt>
                <c:pt idx="9">
                  <c:v>3.895105961257142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50.86258224769226</c:v>
                </c:pt>
                <c:pt idx="1">
                  <c:v>157.76403744058294</c:v>
                </c:pt>
                <c:pt idx="2">
                  <c:v>263.1653692451663</c:v>
                </c:pt>
                <c:pt idx="3">
                  <c:v>389.080402864147</c:v>
                </c:pt>
                <c:pt idx="4">
                  <c:v>436.5216807978122</c:v>
                </c:pt>
                <c:pt idx="5">
                  <c:v>436.05901117069993</c:v>
                </c:pt>
                <c:pt idx="6">
                  <c:v>377.15416835606857</c:v>
                </c:pt>
                <c:pt idx="7">
                  <c:v>289.9228120726318</c:v>
                </c:pt>
                <c:pt idx="8">
                  <c:v>194.53180054935723</c:v>
                </c:pt>
                <c:pt idx="9">
                  <c:v>99.27684094450294</c:v>
                </c:pt>
                <c:pt idx="10">
                  <c:v>0</c:v>
                </c:pt>
              </c:numCache>
            </c:numRef>
          </c:yVal>
          <c:smooth val="0"/>
        </c:ser>
        <c:axId val="65443666"/>
        <c:axId val="52122083"/>
      </c:scatterChart>
      <c:valAx>
        <c:axId val="50518216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2010761"/>
        <c:crosses val="autoZero"/>
        <c:crossBetween val="midCat"/>
        <c:dispUnits/>
        <c:majorUnit val="5"/>
      </c:valAx>
      <c:valAx>
        <c:axId val="5201076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0518216"/>
        <c:crosses val="autoZero"/>
        <c:crossBetween val="midCat"/>
        <c:dispUnits/>
      </c:valAx>
      <c:valAx>
        <c:axId val="65443666"/>
        <c:scaling>
          <c:orientation val="minMax"/>
        </c:scaling>
        <c:axPos val="b"/>
        <c:delete val="1"/>
        <c:majorTickMark val="in"/>
        <c:minorTickMark val="none"/>
        <c:tickLblPos val="nextTo"/>
        <c:crossAx val="52122083"/>
        <c:crosses val="max"/>
        <c:crossBetween val="midCat"/>
        <c:dispUnits/>
      </c:valAx>
      <c:valAx>
        <c:axId val="52122083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5443666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J9" sqref="J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3"/>
      <c r="B2" s="153"/>
      <c r="C2" s="153"/>
      <c r="D2" s="95"/>
      <c r="E2" s="95"/>
      <c r="F2" s="95"/>
      <c r="G2" s="96"/>
      <c r="H2" s="154"/>
      <c r="I2" s="154"/>
      <c r="J2" s="154"/>
      <c r="K2" s="154"/>
      <c r="L2" s="154"/>
      <c r="M2" s="154"/>
      <c r="N2" s="14"/>
    </row>
    <row r="3" spans="1:14" ht="24.75">
      <c r="A3" s="153" t="s">
        <v>100</v>
      </c>
      <c r="B3" s="153"/>
      <c r="C3" s="153"/>
      <c r="D3" s="97"/>
      <c r="E3" s="97"/>
      <c r="F3" s="97"/>
      <c r="G3" s="98"/>
      <c r="H3" s="155"/>
      <c r="I3" s="155"/>
      <c r="J3" s="155"/>
      <c r="K3" s="155"/>
      <c r="L3" s="155"/>
      <c r="M3" s="155"/>
      <c r="N3" s="14"/>
    </row>
    <row r="4" spans="1:14" ht="24.75">
      <c r="A4" s="159" t="s">
        <v>101</v>
      </c>
      <c r="B4" s="159"/>
      <c r="C4" s="159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3.92</v>
      </c>
      <c r="C26" s="127">
        <v>1350</v>
      </c>
      <c r="D26" s="128">
        <v>11.9</v>
      </c>
      <c r="E26" s="129">
        <v>22080</v>
      </c>
      <c r="F26" s="84">
        <v>4.10046175395344</v>
      </c>
      <c r="G26" s="84">
        <v>105.69823677215811</v>
      </c>
      <c r="H26" s="85">
        <v>1396.5883195845595</v>
      </c>
      <c r="I26" s="86">
        <v>50.86258224769226</v>
      </c>
      <c r="J26" s="87">
        <v>0.06818040515776443</v>
      </c>
      <c r="K26" s="86">
        <v>3.6419166288618436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12.4</v>
      </c>
      <c r="C27" s="127">
        <v>1352</v>
      </c>
      <c r="D27" s="128">
        <v>11.94</v>
      </c>
      <c r="E27" s="129">
        <v>21960</v>
      </c>
      <c r="F27" s="84">
        <v>12.970848405362924</v>
      </c>
      <c r="G27" s="84">
        <v>103.64341906066493</v>
      </c>
      <c r="H27" s="85">
        <v>1398.6573393172773</v>
      </c>
      <c r="I27" s="86">
        <v>157.76403744058294</v>
      </c>
      <c r="J27" s="87">
        <v>0.21147994294984307</v>
      </c>
      <c r="K27" s="86">
        <v>11.27967751683853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22.24</v>
      </c>
      <c r="C28" s="127">
        <v>1362</v>
      </c>
      <c r="D28" s="128">
        <v>12.01</v>
      </c>
      <c r="E28" s="129">
        <v>21960</v>
      </c>
      <c r="F28" s="84">
        <v>23.263844236715435</v>
      </c>
      <c r="G28" s="84">
        <v>96.39385746200247</v>
      </c>
      <c r="H28" s="85">
        <v>1409.0024379808667</v>
      </c>
      <c r="I28" s="86">
        <v>263.1653692451663</v>
      </c>
      <c r="J28" s="87">
        <v>0.3527685914814562</v>
      </c>
      <c r="K28" s="86">
        <v>18.677424690782534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39.04</v>
      </c>
      <c r="C29" s="127">
        <v>1364</v>
      </c>
      <c r="D29" s="128">
        <v>12.04</v>
      </c>
      <c r="E29" s="129">
        <v>21960</v>
      </c>
      <c r="F29" s="84">
        <v>40.837251753658755</v>
      </c>
      <c r="G29" s="84">
        <v>81.18671184932508</v>
      </c>
      <c r="H29" s="85">
        <v>1411.0714577135846</v>
      </c>
      <c r="I29" s="86">
        <v>389.080402864147</v>
      </c>
      <c r="J29" s="87">
        <v>0.5215554998178914</v>
      </c>
      <c r="K29" s="86">
        <v>27.573401810181146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50.4</v>
      </c>
      <c r="C30" s="127">
        <v>1354</v>
      </c>
      <c r="D30" s="128">
        <v>11.92</v>
      </c>
      <c r="E30" s="129">
        <v>21960</v>
      </c>
      <c r="F30" s="84">
        <v>52.720222550829945</v>
      </c>
      <c r="G30" s="84">
        <v>70.55546960264843</v>
      </c>
      <c r="H30" s="85">
        <v>1400.7263590499952</v>
      </c>
      <c r="I30" s="86">
        <v>436.5216807978122</v>
      </c>
      <c r="J30" s="87">
        <v>0.5851497061632872</v>
      </c>
      <c r="K30" s="86">
        <v>31.16395132978516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62</v>
      </c>
      <c r="C31" s="127">
        <v>1320</v>
      </c>
      <c r="D31" s="128">
        <v>11.61</v>
      </c>
      <c r="E31" s="129">
        <v>22380</v>
      </c>
      <c r="F31" s="84">
        <v>64.85424202681462</v>
      </c>
      <c r="G31" s="84">
        <v>57.2939784796839</v>
      </c>
      <c r="H31" s="85">
        <v>1365.5530235937915</v>
      </c>
      <c r="I31" s="86">
        <v>436.05901117069993</v>
      </c>
      <c r="J31" s="87">
        <v>0.5845295055907506</v>
      </c>
      <c r="K31" s="86">
        <v>31.93277768322042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71.92</v>
      </c>
      <c r="C32" s="127">
        <v>1264</v>
      </c>
      <c r="D32" s="128">
        <v>11.06</v>
      </c>
      <c r="E32" s="129">
        <v>22980</v>
      </c>
      <c r="F32" s="84">
        <v>75.23092075110496</v>
      </c>
      <c r="G32" s="84">
        <v>42.719350164964666</v>
      </c>
      <c r="H32" s="85">
        <v>1307.6204710776913</v>
      </c>
      <c r="I32" s="86">
        <v>377.15416835606857</v>
      </c>
      <c r="J32" s="87">
        <v>0.5055685902896362</v>
      </c>
      <c r="K32" s="86">
        <v>28.84278555575322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81.44</v>
      </c>
      <c r="C33" s="127">
        <v>1184</v>
      </c>
      <c r="D33" s="128">
        <v>10.31</v>
      </c>
      <c r="E33" s="129">
        <v>23880</v>
      </c>
      <c r="F33" s="84">
        <v>85.18918501070617</v>
      </c>
      <c r="G33" s="84">
        <v>29.000135552511388</v>
      </c>
      <c r="H33" s="85">
        <v>1224.8596817689765</v>
      </c>
      <c r="I33" s="86">
        <v>289.9228120726318</v>
      </c>
      <c r="J33" s="87">
        <v>0.3886364773091579</v>
      </c>
      <c r="K33" s="86">
        <v>23.669879610529527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91.52</v>
      </c>
      <c r="C34" s="127">
        <v>1098</v>
      </c>
      <c r="D34" s="128">
        <v>9.5</v>
      </c>
      <c r="E34" s="129">
        <v>24960</v>
      </c>
      <c r="F34" s="84">
        <v>95.73322952087216</v>
      </c>
      <c r="G34" s="84">
        <v>17.315299169308158</v>
      </c>
      <c r="H34" s="85">
        <v>1135.8918332621083</v>
      </c>
      <c r="I34" s="86">
        <v>194.53180054935723</v>
      </c>
      <c r="J34" s="87">
        <v>0.26076648867206065</v>
      </c>
      <c r="K34" s="86">
        <v>17.12590889844604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98</v>
      </c>
      <c r="C35" s="127">
        <v>1032</v>
      </c>
      <c r="D35" s="128">
        <v>8.89</v>
      </c>
      <c r="E35" s="129">
        <v>26040</v>
      </c>
      <c r="F35" s="84">
        <v>102.51154384883601</v>
      </c>
      <c r="G35" s="84">
        <v>8.252343138256657</v>
      </c>
      <c r="H35" s="85">
        <v>1067.614182082419</v>
      </c>
      <c r="I35" s="86">
        <v>99.27684094450294</v>
      </c>
      <c r="J35" s="87">
        <v>0.13307887526072779</v>
      </c>
      <c r="K35" s="86">
        <v>9.298943626887757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106.88</v>
      </c>
      <c r="C36" s="127">
        <v>974</v>
      </c>
      <c r="D36" s="128">
        <v>8.36</v>
      </c>
      <c r="E36" s="129">
        <v>26880</v>
      </c>
      <c r="F36" s="84">
        <v>111.80034496493461</v>
      </c>
      <c r="G36" s="84">
        <v>0</v>
      </c>
      <c r="H36" s="85">
        <v>1007.6126098336007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440.81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0.597453033627889</v>
      </c>
      <c r="BD41" s="5">
        <f aca="true" t="shared" si="0" ref="BD41:BD50">IF(ISERR(($BE$21*0.4912-B26*0.03607)/($BE$21*0.4912)),0,($BE$21*0.4912-B26*0.03607)/($BE$21*0.4912))</f>
        <v>0.9898870485926106</v>
      </c>
      <c r="BF41">
        <f aca="true" t="shared" si="1" ref="BF41:BF50">(I26*63025)/(746*E26)</f>
        <v>0.19461367912446118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0.5855863416617902</v>
      </c>
      <c r="BD42" s="5">
        <f t="shared" si="0"/>
        <v>0.9680100516705026</v>
      </c>
      <c r="BF42">
        <f t="shared" si="1"/>
        <v>0.6069455102192104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0.5856187428047798</v>
      </c>
      <c r="BD43" s="5">
        <f t="shared" si="0"/>
        <v>0.9426244797703208</v>
      </c>
      <c r="BF43">
        <f t="shared" si="1"/>
        <v>1.0124426447230772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0.5816814629939969</v>
      </c>
      <c r="BD44" s="5">
        <f t="shared" si="0"/>
        <v>0.8992832594529372</v>
      </c>
      <c r="BF44">
        <f t="shared" si="1"/>
        <v>1.496859534427259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0.5810688116953681</v>
      </c>
      <c r="BD45" s="5">
        <f t="shared" si="0"/>
        <v>0.8699763390478492</v>
      </c>
      <c r="BF45">
        <f t="shared" si="1"/>
        <v>1.6793743274563377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0.5790585723900784</v>
      </c>
      <c r="BD46" s="5">
        <f t="shared" si="0"/>
        <v>0.8400502583525129</v>
      </c>
      <c r="BF46">
        <f t="shared" si="1"/>
        <v>1.6461113534341847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0.5772652561322629</v>
      </c>
      <c r="BD47" s="5">
        <f t="shared" si="0"/>
        <v>0.814458299688915</v>
      </c>
      <c r="BF47">
        <f t="shared" si="1"/>
        <v>1.3865735597477944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0.5753949515755412</v>
      </c>
      <c r="BD48" s="5">
        <f t="shared" si="0"/>
        <v>0.7898982748423977</v>
      </c>
      <c r="BF48">
        <f t="shared" si="1"/>
        <v>1.025704103115983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0.5762431202857602</v>
      </c>
      <c r="BD49" s="5">
        <f t="shared" si="0"/>
        <v>0.7638935426519675</v>
      </c>
      <c r="BF49">
        <f t="shared" si="1"/>
        <v>0.6584458312723005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0.5972465107540024</v>
      </c>
      <c r="BD50" s="5">
        <f t="shared" si="0"/>
        <v>0.7471762148152624</v>
      </c>
      <c r="BF50">
        <f t="shared" si="1"/>
        <v>0.3220927846892231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3" t="s">
        <v>98</v>
      </c>
      <c r="B55" s="164"/>
      <c r="C55" s="164"/>
      <c r="D55" s="164"/>
      <c r="E55" s="164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99.568</v>
      </c>
      <c r="C58" s="144">
        <f>AIRFLOW!C26</f>
        <v>1350</v>
      </c>
      <c r="D58" s="145">
        <f>AIRFLOW!D26</f>
        <v>11.9</v>
      </c>
      <c r="E58" s="146">
        <f>AIRFLOW!E26</f>
        <v>22080</v>
      </c>
      <c r="F58" s="74">
        <f>25.4*AIRFLOW!F26</f>
        <v>104.15172855041737</v>
      </c>
      <c r="G58" s="75">
        <f>AIRFLOW!G26*0.472</f>
        <v>49.889567756458625</v>
      </c>
      <c r="H58" s="74">
        <f>AIRFLOW!H26</f>
        <v>1396.5883195845595</v>
      </c>
      <c r="I58" s="75">
        <f>AIRFLOW!I26</f>
        <v>50.86258224769226</v>
      </c>
      <c r="J58" s="76">
        <f>AIRFLOW!J26</f>
        <v>0.06818040515776443</v>
      </c>
      <c r="K58" s="77">
        <f>AIRFLOW!K26</f>
        <v>3.6419166288618436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314.96</v>
      </c>
      <c r="C59" s="144">
        <f>AIRFLOW!C27</f>
        <v>1352</v>
      </c>
      <c r="D59" s="145">
        <f>AIRFLOW!D27</f>
        <v>11.94</v>
      </c>
      <c r="E59" s="146">
        <f>AIRFLOW!E27</f>
        <v>21960</v>
      </c>
      <c r="F59" s="74">
        <f>25.4*AIRFLOW!F27</f>
        <v>329.45954949621824</v>
      </c>
      <c r="G59" s="75">
        <f>AIRFLOW!G27*0.472</f>
        <v>48.919693796633844</v>
      </c>
      <c r="H59" s="74">
        <f>AIRFLOW!H27</f>
        <v>1398.6573393172773</v>
      </c>
      <c r="I59" s="75">
        <f>AIRFLOW!I27</f>
        <v>157.76403744058294</v>
      </c>
      <c r="J59" s="76">
        <f>AIRFLOW!J27</f>
        <v>0.21147994294984307</v>
      </c>
      <c r="K59" s="77">
        <f>AIRFLOW!K27</f>
        <v>11.27967751683853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564.896</v>
      </c>
      <c r="C60" s="144">
        <f>AIRFLOW!C28</f>
        <v>1362</v>
      </c>
      <c r="D60" s="145">
        <f>AIRFLOW!D28</f>
        <v>12.01</v>
      </c>
      <c r="E60" s="146">
        <f>AIRFLOW!E28</f>
        <v>21960</v>
      </c>
      <c r="F60" s="74">
        <f>25.4*AIRFLOW!F28</f>
        <v>590.901643612572</v>
      </c>
      <c r="G60" s="75">
        <f>AIRFLOW!G28*0.472</f>
        <v>45.49790072206517</v>
      </c>
      <c r="H60" s="74">
        <f>AIRFLOW!H28</f>
        <v>1409.0024379808667</v>
      </c>
      <c r="I60" s="75">
        <f>AIRFLOW!I28</f>
        <v>263.1653692451663</v>
      </c>
      <c r="J60" s="76">
        <f>AIRFLOW!J28</f>
        <v>0.3527685914814562</v>
      </c>
      <c r="K60" s="77">
        <f>AIRFLOW!K28</f>
        <v>18.677424690782534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991.6159999999999</v>
      </c>
      <c r="C61" s="144">
        <f>AIRFLOW!C29</f>
        <v>1364</v>
      </c>
      <c r="D61" s="145">
        <f>AIRFLOW!D29</f>
        <v>12.04</v>
      </c>
      <c r="E61" s="146">
        <f>AIRFLOW!E29</f>
        <v>21960</v>
      </c>
      <c r="F61" s="74">
        <f>25.4*AIRFLOW!F29</f>
        <v>1037.2661945429322</v>
      </c>
      <c r="G61" s="75">
        <f>AIRFLOW!G29*0.472</f>
        <v>38.32012799288143</v>
      </c>
      <c r="H61" s="74">
        <f>AIRFLOW!H29</f>
        <v>1411.0714577135846</v>
      </c>
      <c r="I61" s="75">
        <f>AIRFLOW!I29</f>
        <v>389.080402864147</v>
      </c>
      <c r="J61" s="76">
        <f>AIRFLOW!J29</f>
        <v>0.5215554998178914</v>
      </c>
      <c r="K61" s="77">
        <f>AIRFLOW!K29</f>
        <v>27.573401810181146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1280.1599999999999</v>
      </c>
      <c r="C62" s="144">
        <f>AIRFLOW!C30</f>
        <v>1354</v>
      </c>
      <c r="D62" s="145">
        <f>AIRFLOW!D30</f>
        <v>11.92</v>
      </c>
      <c r="E62" s="146">
        <f>AIRFLOW!E30</f>
        <v>21960</v>
      </c>
      <c r="F62" s="74">
        <f>25.4*AIRFLOW!F30</f>
        <v>1339.0936527910806</v>
      </c>
      <c r="G62" s="75">
        <f>AIRFLOW!G30*0.472</f>
        <v>33.30218165245006</v>
      </c>
      <c r="H62" s="74">
        <f>AIRFLOW!H30</f>
        <v>1400.7263590499952</v>
      </c>
      <c r="I62" s="75">
        <f>AIRFLOW!I30</f>
        <v>436.5216807978122</v>
      </c>
      <c r="J62" s="76">
        <f>AIRFLOW!J30</f>
        <v>0.5851497061632872</v>
      </c>
      <c r="K62" s="77">
        <f>AIRFLOW!K30</f>
        <v>31.16395132978516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1574.8</v>
      </c>
      <c r="C63" s="144">
        <f>AIRFLOW!C31</f>
        <v>1320</v>
      </c>
      <c r="D63" s="145">
        <f>AIRFLOW!D31</f>
        <v>11.61</v>
      </c>
      <c r="E63" s="146">
        <f>AIRFLOW!E31</f>
        <v>22380</v>
      </c>
      <c r="F63" s="74">
        <f>25.4*AIRFLOW!F31</f>
        <v>1647.2977474810912</v>
      </c>
      <c r="G63" s="75">
        <f>AIRFLOW!G31*0.472</f>
        <v>27.0427578424108</v>
      </c>
      <c r="H63" s="74">
        <f>AIRFLOW!H31</f>
        <v>1365.5530235937915</v>
      </c>
      <c r="I63" s="75">
        <f>AIRFLOW!I31</f>
        <v>436.05901117069993</v>
      </c>
      <c r="J63" s="76">
        <f>AIRFLOW!J31</f>
        <v>0.5845295055907506</v>
      </c>
      <c r="K63" s="77">
        <f>AIRFLOW!K31</f>
        <v>31.93277768322042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1826.768</v>
      </c>
      <c r="C64" s="144">
        <f>AIRFLOW!C32</f>
        <v>1264</v>
      </c>
      <c r="D64" s="145">
        <f>AIRFLOW!D32</f>
        <v>11.06</v>
      </c>
      <c r="E64" s="146">
        <f>AIRFLOW!E32</f>
        <v>22980</v>
      </c>
      <c r="F64" s="74">
        <f>25.4*AIRFLOW!F32</f>
        <v>1910.8653870780659</v>
      </c>
      <c r="G64" s="75">
        <f>AIRFLOW!G32*0.472</f>
        <v>20.163533277863323</v>
      </c>
      <c r="H64" s="74">
        <f>AIRFLOW!H32</f>
        <v>1307.6204710776913</v>
      </c>
      <c r="I64" s="75">
        <f>AIRFLOW!I32</f>
        <v>377.15416835606857</v>
      </c>
      <c r="J64" s="76">
        <f>AIRFLOW!J32</f>
        <v>0.5055685902896362</v>
      </c>
      <c r="K64" s="77">
        <f>AIRFLOW!K32</f>
        <v>28.84278555575322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2068.576</v>
      </c>
      <c r="C65" s="144">
        <f>AIRFLOW!C33</f>
        <v>1184</v>
      </c>
      <c r="D65" s="145">
        <f>AIRFLOW!D33</f>
        <v>10.31</v>
      </c>
      <c r="E65" s="146">
        <f>AIRFLOW!E33</f>
        <v>23880</v>
      </c>
      <c r="F65" s="74">
        <f>25.4*AIRFLOW!F33</f>
        <v>2163.8052992719367</v>
      </c>
      <c r="G65" s="75">
        <f>AIRFLOW!G33*0.472</f>
        <v>13.688063980785374</v>
      </c>
      <c r="H65" s="74">
        <f>AIRFLOW!H33</f>
        <v>1224.8596817689765</v>
      </c>
      <c r="I65" s="75">
        <f>AIRFLOW!I33</f>
        <v>289.9228120726318</v>
      </c>
      <c r="J65" s="76">
        <f>AIRFLOW!J33</f>
        <v>0.3886364773091579</v>
      </c>
      <c r="K65" s="77">
        <f>AIRFLOW!K33</f>
        <v>23.669879610529527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2324.6079999999997</v>
      </c>
      <c r="C66" s="144">
        <f>AIRFLOW!C34</f>
        <v>1098</v>
      </c>
      <c r="D66" s="145">
        <f>AIRFLOW!D34</f>
        <v>9.5</v>
      </c>
      <c r="E66" s="146">
        <f>AIRFLOW!E34</f>
        <v>24960</v>
      </c>
      <c r="F66" s="74">
        <f>25.4*AIRFLOW!F34</f>
        <v>2431.6240298301527</v>
      </c>
      <c r="G66" s="75">
        <f>AIRFLOW!G34*0.472</f>
        <v>8.17282120791345</v>
      </c>
      <c r="H66" s="74">
        <f>AIRFLOW!H34</f>
        <v>1135.8918332621083</v>
      </c>
      <c r="I66" s="75">
        <f>AIRFLOW!I34</f>
        <v>194.53180054935723</v>
      </c>
      <c r="J66" s="76">
        <f>AIRFLOW!J34</f>
        <v>0.26076648867206065</v>
      </c>
      <c r="K66" s="77">
        <f>AIRFLOW!K34</f>
        <v>17.12590889844604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2489.2</v>
      </c>
      <c r="C67" s="144">
        <f>AIRFLOW!C35</f>
        <v>1032</v>
      </c>
      <c r="D67" s="145">
        <f>AIRFLOW!D35</f>
        <v>8.89</v>
      </c>
      <c r="E67" s="146">
        <f>AIRFLOW!E35</f>
        <v>26040</v>
      </c>
      <c r="F67" s="74">
        <f>25.4*AIRFLOW!F35</f>
        <v>2603.7932137604344</v>
      </c>
      <c r="G67" s="75">
        <f>AIRFLOW!G35*0.472</f>
        <v>3.895105961257142</v>
      </c>
      <c r="H67" s="74">
        <f>AIRFLOW!H35</f>
        <v>1067.614182082419</v>
      </c>
      <c r="I67" s="75">
        <f>AIRFLOW!I35</f>
        <v>99.27684094450294</v>
      </c>
      <c r="J67" s="76">
        <f>AIRFLOW!J35</f>
        <v>0.13307887526072779</v>
      </c>
      <c r="K67" s="77">
        <f>AIRFLOW!K35</f>
        <v>9.298943626887757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2714.752</v>
      </c>
      <c r="C68" s="144">
        <f>AIRFLOW!C36</f>
        <v>974</v>
      </c>
      <c r="D68" s="145">
        <f>AIRFLOW!D36</f>
        <v>8.36</v>
      </c>
      <c r="E68" s="146">
        <f>AIRFLOW!E36</f>
        <v>26880</v>
      </c>
      <c r="F68" s="74">
        <f>25.4*AIRFLOW!F36</f>
        <v>2839.7287621093387</v>
      </c>
      <c r="G68" s="75">
        <f>AIRFLOW!G36*0.472</f>
        <v>0</v>
      </c>
      <c r="H68" s="74">
        <f>AIRFLOW!H36</f>
        <v>1007.6126098336007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440.81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7"/>
      <c r="B71" s="157"/>
      <c r="C71" s="157"/>
      <c r="D71" s="157"/>
      <c r="E71" s="158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0.9763501363698859</v>
      </c>
      <c r="C74" s="144">
        <f>AIRFLOW!C26</f>
        <v>1350</v>
      </c>
      <c r="D74" s="145">
        <f>AIRFLOW!D26</f>
        <v>11.9</v>
      </c>
      <c r="E74" s="149">
        <f>AIRFLOW!E26</f>
        <v>22080</v>
      </c>
      <c r="F74" s="80">
        <f>AIRFLOW!F26*(0.07355/0.2952998)</f>
        <v>1.0212975491459038</v>
      </c>
      <c r="G74" s="80">
        <f>AIRFLOW!G26*0.472*(0.001*3600)</f>
        <v>179.60244392325106</v>
      </c>
      <c r="H74" s="79">
        <f>AIRFLOW!H26</f>
        <v>1396.5883195845595</v>
      </c>
      <c r="I74" s="81">
        <f>AIRFLOW!I26</f>
        <v>50.86258224769226</v>
      </c>
      <c r="J74" s="82">
        <f>AIRFLOW!J26</f>
        <v>0.06818040515776443</v>
      </c>
      <c r="K74" s="80">
        <f>AIRFLOW!K26</f>
        <v>3.6419166288618436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3.0884545130067815</v>
      </c>
      <c r="C75" s="144">
        <f>AIRFLOW!C27</f>
        <v>1352</v>
      </c>
      <c r="D75" s="145">
        <f>AIRFLOW!D27</f>
        <v>11.94</v>
      </c>
      <c r="E75" s="149">
        <f>AIRFLOW!E27</f>
        <v>21960</v>
      </c>
      <c r="F75" s="80">
        <f>AIRFLOW!F27*(0.07355/0.2952998)</f>
        <v>3.230635104441124</v>
      </c>
      <c r="G75" s="80">
        <f>AIRFLOW!G27*0.472*(0.001*3600)</f>
        <v>176.11089766788183</v>
      </c>
      <c r="H75" s="79">
        <f>AIRFLOW!H27</f>
        <v>1398.6573393172773</v>
      </c>
      <c r="I75" s="81">
        <f>AIRFLOW!I27</f>
        <v>157.76403744058294</v>
      </c>
      <c r="J75" s="82">
        <f>AIRFLOW!J27</f>
        <v>0.21147994294984307</v>
      </c>
      <c r="K75" s="80">
        <f>AIRFLOW!K27</f>
        <v>11.27967751683853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5.539292610425066</v>
      </c>
      <c r="C76" s="144">
        <f>AIRFLOW!C28</f>
        <v>1362</v>
      </c>
      <c r="D76" s="145">
        <f>AIRFLOW!D28</f>
        <v>12.01</v>
      </c>
      <c r="E76" s="149">
        <f>AIRFLOW!E28</f>
        <v>21960</v>
      </c>
      <c r="F76" s="80">
        <f>AIRFLOW!F28*(0.07355/0.2952998)</f>
        <v>5.794300380868597</v>
      </c>
      <c r="G76" s="80">
        <f>AIRFLOW!G28*0.472*(0.001*3600)</f>
        <v>163.79244259943462</v>
      </c>
      <c r="H76" s="79">
        <f>AIRFLOW!H28</f>
        <v>1409.0024379808667</v>
      </c>
      <c r="I76" s="81">
        <f>AIRFLOW!I28</f>
        <v>263.1653692451663</v>
      </c>
      <c r="J76" s="82">
        <f>AIRFLOW!J28</f>
        <v>0.3527685914814562</v>
      </c>
      <c r="K76" s="80">
        <f>AIRFLOW!K28</f>
        <v>18.677424690782534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9.723650337724578</v>
      </c>
      <c r="C77" s="144">
        <f>AIRFLOW!C29</f>
        <v>1364</v>
      </c>
      <c r="D77" s="145">
        <f>AIRFLOW!D29</f>
        <v>12.04</v>
      </c>
      <c r="E77" s="149">
        <f>AIRFLOW!E29</f>
        <v>21960</v>
      </c>
      <c r="F77" s="80">
        <f>AIRFLOW!F29*(0.07355/0.2952998)</f>
        <v>10.171289877208185</v>
      </c>
      <c r="G77" s="80">
        <f>AIRFLOW!G29*0.472*(0.001*3600)</f>
        <v>137.95246077437315</v>
      </c>
      <c r="H77" s="79">
        <f>AIRFLOW!H29</f>
        <v>1411.0714577135846</v>
      </c>
      <c r="I77" s="81">
        <f>AIRFLOW!I29</f>
        <v>389.080402864147</v>
      </c>
      <c r="J77" s="82">
        <f>AIRFLOW!J29</f>
        <v>0.5215554998178914</v>
      </c>
      <c r="K77" s="80">
        <f>AIRFLOW!K29</f>
        <v>27.573401810181146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12.553073181898533</v>
      </c>
      <c r="C78" s="144">
        <f>AIRFLOW!C30</f>
        <v>1354</v>
      </c>
      <c r="D78" s="145">
        <f>AIRFLOW!D30</f>
        <v>11.92</v>
      </c>
      <c r="E78" s="149">
        <f>AIRFLOW!E30</f>
        <v>21960</v>
      </c>
      <c r="F78" s="80">
        <f>AIRFLOW!F30*(0.07355/0.2952998)</f>
        <v>13.130968489018763</v>
      </c>
      <c r="G78" s="80">
        <f>AIRFLOW!G30*0.472*(0.001*3600)</f>
        <v>119.88785394882022</v>
      </c>
      <c r="H78" s="79">
        <f>AIRFLOW!H30</f>
        <v>1400.7263590499952</v>
      </c>
      <c r="I78" s="81">
        <f>AIRFLOW!I30</f>
        <v>436.5216807978122</v>
      </c>
      <c r="J78" s="82">
        <f>AIRFLOW!J30</f>
        <v>0.5851497061632872</v>
      </c>
      <c r="K78" s="80">
        <f>AIRFLOW!K30</f>
        <v>31.16395132978516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15.442272565033909</v>
      </c>
      <c r="C79" s="144">
        <f>AIRFLOW!C31</f>
        <v>1320</v>
      </c>
      <c r="D79" s="145">
        <f>AIRFLOW!D31</f>
        <v>11.61</v>
      </c>
      <c r="E79" s="149">
        <f>AIRFLOW!E31</f>
        <v>22380</v>
      </c>
      <c r="F79" s="80">
        <f>AIRFLOW!F31*(0.07355/0.2952998)</f>
        <v>16.153175522205622</v>
      </c>
      <c r="G79" s="80">
        <f>AIRFLOW!G31*0.472*(0.001*3600)</f>
        <v>97.35392823267888</v>
      </c>
      <c r="H79" s="79">
        <f>AIRFLOW!H31</f>
        <v>1365.5530235937915</v>
      </c>
      <c r="I79" s="81">
        <f>AIRFLOW!I31</f>
        <v>436.05901117069993</v>
      </c>
      <c r="J79" s="82">
        <f>AIRFLOW!J31</f>
        <v>0.5845295055907506</v>
      </c>
      <c r="K79" s="80">
        <f>AIRFLOW!K31</f>
        <v>31.93277768322042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17.913036175439334</v>
      </c>
      <c r="C80" s="144">
        <f>AIRFLOW!C32</f>
        <v>1264</v>
      </c>
      <c r="D80" s="145">
        <f>AIRFLOW!D32</f>
        <v>11.06</v>
      </c>
      <c r="E80" s="149">
        <f>AIRFLOW!E32</f>
        <v>22980</v>
      </c>
      <c r="F80" s="80">
        <f>AIRFLOW!F32*(0.07355/0.2952998)</f>
        <v>18.737683605758523</v>
      </c>
      <c r="G80" s="80">
        <f>AIRFLOW!G32*0.472*(0.001*3600)</f>
        <v>72.58871980030797</v>
      </c>
      <c r="H80" s="79">
        <f>AIRFLOW!H32</f>
        <v>1307.6204710776913</v>
      </c>
      <c r="I80" s="81">
        <f>AIRFLOW!I32</f>
        <v>377.15416835606857</v>
      </c>
      <c r="J80" s="82">
        <f>AIRFLOW!J32</f>
        <v>0.5055685902896362</v>
      </c>
      <c r="K80" s="80">
        <f>AIRFLOW!K32</f>
        <v>28.84278555575322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20.284172220909056</v>
      </c>
      <c r="C81" s="144">
        <f>AIRFLOW!C33</f>
        <v>1184</v>
      </c>
      <c r="D81" s="145">
        <f>AIRFLOW!D33</f>
        <v>10.31</v>
      </c>
      <c r="E81" s="149">
        <f>AIRFLOW!E33</f>
        <v>23880</v>
      </c>
      <c r="F81" s="80">
        <f>AIRFLOW!F33*(0.07355/0.2952998)</f>
        <v>21.217977653684287</v>
      </c>
      <c r="G81" s="80">
        <f>AIRFLOW!G33*0.472*(0.001*3600)</f>
        <v>49.27703033082735</v>
      </c>
      <c r="H81" s="79">
        <f>AIRFLOW!H33</f>
        <v>1224.8596817689765</v>
      </c>
      <c r="I81" s="81">
        <f>AIRFLOW!I33</f>
        <v>289.9228120726318</v>
      </c>
      <c r="J81" s="82">
        <f>AIRFLOW!J33</f>
        <v>0.3886364773091579</v>
      </c>
      <c r="K81" s="80">
        <f>AIRFLOW!K33</f>
        <v>23.669879610529527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22.794786857288763</v>
      </c>
      <c r="C82" s="144">
        <f>AIRFLOW!C34</f>
        <v>1098</v>
      </c>
      <c r="D82" s="145">
        <f>AIRFLOW!D34</f>
        <v>9.5</v>
      </c>
      <c r="E82" s="149">
        <f>AIRFLOW!E34</f>
        <v>24960</v>
      </c>
      <c r="F82" s="80">
        <f>AIRFLOW!F34*(0.07355/0.2952998)</f>
        <v>23.84417135148804</v>
      </c>
      <c r="G82" s="80">
        <f>AIRFLOW!G34*0.472*(0.001*3600)</f>
        <v>29.422156348488425</v>
      </c>
      <c r="H82" s="79">
        <f>AIRFLOW!H34</f>
        <v>1135.8918332621083</v>
      </c>
      <c r="I82" s="81">
        <f>AIRFLOW!I34</f>
        <v>194.53180054935723</v>
      </c>
      <c r="J82" s="82">
        <f>AIRFLOW!J34</f>
        <v>0.26076648867206065</v>
      </c>
      <c r="K82" s="80">
        <f>AIRFLOW!K34</f>
        <v>17.12590889844604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24.408753409247147</v>
      </c>
      <c r="C83" s="144">
        <f>AIRFLOW!C35</f>
        <v>1032</v>
      </c>
      <c r="D83" s="145">
        <f>AIRFLOW!D35</f>
        <v>8.89</v>
      </c>
      <c r="E83" s="149">
        <f>AIRFLOW!E35</f>
        <v>26040</v>
      </c>
      <c r="F83" s="80">
        <f>AIRFLOW!F35*(0.07355/0.2952998)</f>
        <v>25.532438728647595</v>
      </c>
      <c r="G83" s="80">
        <f>AIRFLOW!G35*0.472*(0.001*3600)</f>
        <v>14.022381460525711</v>
      </c>
      <c r="H83" s="79">
        <f>AIRFLOW!H35</f>
        <v>1067.614182082419</v>
      </c>
      <c r="I83" s="81">
        <f>AIRFLOW!I35</f>
        <v>99.27684094450294</v>
      </c>
      <c r="J83" s="82">
        <f>AIRFLOW!J35</f>
        <v>0.13307887526072779</v>
      </c>
      <c r="K83" s="80">
        <f>AIRFLOW!K35</f>
        <v>9.298943626887757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26.620485350819745</v>
      </c>
      <c r="C84" s="144">
        <f>AIRFLOW!C36</f>
        <v>974</v>
      </c>
      <c r="D84" s="145">
        <f>AIRFLOW!D36</f>
        <v>8.36</v>
      </c>
      <c r="E84" s="149">
        <f>AIRFLOW!E36</f>
        <v>26880</v>
      </c>
      <c r="F84" s="80">
        <f>AIRFLOW!F36*(0.07355/0.2952998)</f>
        <v>27.845990319569946</v>
      </c>
      <c r="G84" s="80">
        <f>AIRFLOW!G36*0.472*(0.001*3600)</f>
        <v>0</v>
      </c>
      <c r="H84" s="79">
        <f>AIRFLOW!H36</f>
        <v>1007.6126098336007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440.81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5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100.62 in H2O, 2556 mm H2O or 25.06 kPa, Maximum open watts = 1578 watts.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7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8"/>
      <c r="B88" s="169"/>
      <c r="C88" s="169"/>
      <c r="D88" s="169"/>
      <c r="E88" s="169"/>
      <c r="F88" s="169"/>
      <c r="G88" s="169"/>
      <c r="H88" s="169"/>
      <c r="I88" s="169"/>
      <c r="J88" s="169"/>
      <c r="K88" s="170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1"/>
      <c r="B89" s="172"/>
      <c r="C89" s="172"/>
      <c r="D89" s="172"/>
      <c r="E89" s="172"/>
      <c r="F89" s="172"/>
      <c r="G89" s="172"/>
      <c r="H89" s="172"/>
      <c r="I89" s="172"/>
      <c r="J89" s="172"/>
      <c r="K89" s="173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4" t="s">
        <v>105</v>
      </c>
      <c r="B96" s="174"/>
      <c r="C96" s="174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0" t="s">
        <v>106</v>
      </c>
      <c r="B97" s="160"/>
      <c r="C97" s="160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0" t="s">
        <v>107</v>
      </c>
      <c r="B99" s="160"/>
      <c r="C99">
        <f>F36*D96</f>
        <v>100.62031046844115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2555.755885898405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25.061391287612953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0" t="s">
        <v>110</v>
      </c>
      <c r="B102" s="160"/>
      <c r="C102">
        <f>H74*D97</f>
        <v>1578.144801130552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6">
        <f>IF(ISERR(+$BE$105),"",+$BE$105)</f>
        <v>315.67896416958484</v>
      </c>
      <c r="BC125" s="156"/>
      <c r="BD125" s="156"/>
      <c r="BF125" s="161">
        <f>IF(ISERR(+$BE$111),"",+$BE$111)</f>
        <v>0.9984850090034166</v>
      </c>
      <c r="BG125" s="161"/>
      <c r="BH125" s="161"/>
      <c r="BJ125" s="162">
        <f>IF(ISERR(+$BE$112),"",+$BE$112)</f>
        <v>3.95309016936082</v>
      </c>
      <c r="BK125" s="162"/>
      <c r="BL125" s="162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2005-05-16T13:12:16Z</cp:lastPrinted>
  <dcterms:created xsi:type="dcterms:W3CDTF">1997-11-24T14:11:41Z</dcterms:created>
  <dcterms:modified xsi:type="dcterms:W3CDTF">2008-11-18T03:06:44Z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1400402483</vt:i4>
  </property>
  <property fmtid="{D5CDD505-2E9C-101B-9397-08002B2CF9AE}" pid="3" name="_EmailSubject">
    <vt:lpwstr>EM / Lighthouse Motor Options</vt:lpwstr>
  </property>
  <property fmtid="{D5CDD505-2E9C-101B-9397-08002B2CF9AE}" pid="4" name="_AuthorEmail">
    <vt:lpwstr>JJohnson@electromtr.com</vt:lpwstr>
  </property>
  <property fmtid="{D5CDD505-2E9C-101B-9397-08002B2CF9AE}" pid="5" name="_AuthorEmailDisplayName">
    <vt:lpwstr>Jonathan Johnson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